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a\Documents\DJEČJI VRTIĆ\DJEČJI VRTIĆ\FINANCISJKI PLAN_2020\"/>
    </mc:Choice>
  </mc:AlternateContent>
  <bookViews>
    <workbookView xWindow="0" yWindow="0" windowWidth="23040" windowHeight="9120" activeTab="1"/>
  </bookViews>
  <sheets>
    <sheet name="naslovna_2020." sheetId="1" r:id="rId1"/>
    <sheet name="plan_2020_projekcije_2021_2022" sheetId="2" r:id="rId2"/>
    <sheet name="Plan plaća za 2020" sheetId="3" r:id="rId3"/>
    <sheet name="List1" sheetId="4" r:id="rId4"/>
  </sheets>
  <calcPr calcId="152511"/>
</workbook>
</file>

<file path=xl/calcChain.xml><?xml version="1.0" encoding="utf-8"?>
<calcChain xmlns="http://schemas.openxmlformats.org/spreadsheetml/2006/main">
  <c r="E39" i="1" l="1"/>
  <c r="D39" i="1"/>
  <c r="E21" i="1"/>
  <c r="D21" i="1"/>
  <c r="D78" i="2"/>
  <c r="F15" i="2"/>
  <c r="E15" i="2"/>
  <c r="D13" i="2"/>
  <c r="D15" i="2"/>
  <c r="C17" i="1"/>
  <c r="P21" i="3" l="1"/>
  <c r="P22" i="3"/>
  <c r="P23" i="3"/>
  <c r="P24" i="3"/>
  <c r="P25" i="3"/>
  <c r="P26" i="3"/>
  <c r="O26" i="3"/>
  <c r="O21" i="3"/>
  <c r="O22" i="3"/>
  <c r="O23" i="3"/>
  <c r="O24" i="3"/>
  <c r="O25" i="3"/>
  <c r="N26" i="3"/>
  <c r="M26" i="3"/>
  <c r="L26" i="3"/>
  <c r="N21" i="3"/>
  <c r="M21" i="3"/>
  <c r="L21" i="3"/>
  <c r="C40" i="3"/>
  <c r="J21" i="3" l="1"/>
  <c r="K21" i="3" s="1"/>
  <c r="D21" i="3"/>
  <c r="E21" i="3" s="1"/>
  <c r="G21" i="3" s="1"/>
  <c r="D26" i="3"/>
  <c r="E26" i="3" s="1"/>
  <c r="D25" i="3"/>
  <c r="E25" i="3" s="1"/>
  <c r="D24" i="3"/>
  <c r="E24" i="3" s="1"/>
  <c r="D23" i="3"/>
  <c r="E23" i="3" s="1"/>
  <c r="D22" i="3"/>
  <c r="E22" i="3" s="1"/>
  <c r="G22" i="3" s="1"/>
  <c r="D20" i="3"/>
  <c r="L20" i="3" s="1"/>
  <c r="J22" i="3" l="1"/>
  <c r="N22" i="3" s="1"/>
  <c r="J20" i="3"/>
  <c r="N20" i="3" s="1"/>
  <c r="P20" i="3" s="1"/>
  <c r="P28" i="3" s="1"/>
  <c r="G20" i="3"/>
  <c r="F20" i="3"/>
  <c r="H20" i="3" s="1"/>
  <c r="J23" i="3"/>
  <c r="N23" i="3" s="1"/>
  <c r="L23" i="3"/>
  <c r="G23" i="3"/>
  <c r="F23" i="3"/>
  <c r="H23" i="3" s="1"/>
  <c r="R23" i="3" s="1"/>
  <c r="S23" i="3" s="1"/>
  <c r="F25" i="3"/>
  <c r="J25" i="3"/>
  <c r="N25" i="3" s="1"/>
  <c r="L25" i="3"/>
  <c r="F26" i="3"/>
  <c r="J26" i="3"/>
  <c r="J24" i="3"/>
  <c r="N24" i="3" s="1"/>
  <c r="L24" i="3"/>
  <c r="L22" i="3"/>
  <c r="L28" i="3" s="1"/>
  <c r="K22" i="3"/>
  <c r="G26" i="3"/>
  <c r="G25" i="3"/>
  <c r="G24" i="3"/>
  <c r="F24" i="3"/>
  <c r="H24" i="3" s="1"/>
  <c r="I24" i="3" s="1"/>
  <c r="M24" i="3" s="1"/>
  <c r="K24" i="3"/>
  <c r="F22" i="3"/>
  <c r="H22" i="3" s="1"/>
  <c r="R22" i="3" s="1"/>
  <c r="S22" i="3" s="1"/>
  <c r="T22" i="3" s="1"/>
  <c r="F21" i="3"/>
  <c r="H21" i="3" s="1"/>
  <c r="I21" i="3" s="1"/>
  <c r="F58" i="2"/>
  <c r="E58" i="2"/>
  <c r="F94" i="2"/>
  <c r="E94" i="2"/>
  <c r="F86" i="2"/>
  <c r="E86" i="2"/>
  <c r="D86" i="2"/>
  <c r="D84" i="2" s="1"/>
  <c r="D58" i="2"/>
  <c r="D31" i="2"/>
  <c r="I20" i="3" l="1"/>
  <c r="M20" i="3" s="1"/>
  <c r="O20" i="3"/>
  <c r="O28" i="3" s="1"/>
  <c r="N28" i="3"/>
  <c r="H25" i="3"/>
  <c r="R25" i="3" s="1"/>
  <c r="S25" i="3" s="1"/>
  <c r="T25" i="3" s="1"/>
  <c r="V25" i="3" s="1"/>
  <c r="I25" i="3" s="1"/>
  <c r="M25" i="3" s="1"/>
  <c r="K23" i="3"/>
  <c r="H26" i="3"/>
  <c r="R26" i="3" s="1"/>
  <c r="S26" i="3" s="1"/>
  <c r="T26" i="3" s="1"/>
  <c r="U26" i="3" s="1"/>
  <c r="V26" i="3" s="1"/>
  <c r="I26" i="3" s="1"/>
  <c r="K25" i="3"/>
  <c r="U23" i="3"/>
  <c r="T23" i="3"/>
  <c r="V23" i="3" s="1"/>
  <c r="I23" i="3" s="1"/>
  <c r="M23" i="3" s="1"/>
  <c r="U25" i="3"/>
  <c r="K26" i="3"/>
  <c r="U22" i="3"/>
  <c r="V22" i="3" s="1"/>
  <c r="I22" i="3" s="1"/>
  <c r="M22" i="3" s="1"/>
  <c r="K20" i="3"/>
  <c r="F26" i="2"/>
  <c r="F24" i="2" s="1"/>
  <c r="E26" i="2"/>
  <c r="E24" i="2" s="1"/>
  <c r="D26" i="2"/>
  <c r="D24" i="2" s="1"/>
  <c r="M28" i="3" l="1"/>
  <c r="F13" i="2"/>
  <c r="E13" i="2"/>
  <c r="E78" i="2" l="1"/>
  <c r="E69" i="2"/>
  <c r="F92" i="2"/>
  <c r="E92" i="2"/>
  <c r="F84" i="2"/>
  <c r="E84" i="2"/>
  <c r="E54" i="2"/>
  <c r="F20" i="2"/>
  <c r="F18" i="2" s="1"/>
  <c r="E20" i="2"/>
  <c r="E18" i="2" s="1"/>
  <c r="F49" i="2"/>
  <c r="F47" i="2"/>
  <c r="F45" i="2"/>
  <c r="E52" i="2" l="1"/>
  <c r="F43" i="2"/>
  <c r="F31" i="2"/>
  <c r="F29" i="2" s="1"/>
  <c r="F37" i="2" s="1"/>
  <c r="E31" i="2"/>
  <c r="E29" i="2" s="1"/>
  <c r="E37" i="2" s="1"/>
  <c r="E11" i="2" l="1"/>
  <c r="F11" i="2"/>
  <c r="F69" i="2"/>
  <c r="F78" i="2"/>
  <c r="F54" i="2"/>
  <c r="E49" i="2"/>
  <c r="F52" i="2" l="1"/>
  <c r="F41" i="2" s="1"/>
  <c r="E43" i="2"/>
  <c r="E41" i="2" s="1"/>
  <c r="C35" i="1"/>
  <c r="D47" i="2" l="1"/>
  <c r="E90" i="2" l="1"/>
  <c r="E98" i="2" s="1"/>
  <c r="D94" i="2"/>
  <c r="D92" i="2" s="1"/>
  <c r="D69" i="2"/>
  <c r="D54" i="2"/>
  <c r="D49" i="2"/>
  <c r="D45" i="2"/>
  <c r="D29" i="2"/>
  <c r="D20" i="2"/>
  <c r="D18" i="2" s="1"/>
  <c r="D11" i="2"/>
  <c r="C19" i="1"/>
  <c r="C15" i="1"/>
  <c r="C13" i="1"/>
  <c r="C37" i="1"/>
  <c r="C30" i="1"/>
  <c r="C26" i="1"/>
  <c r="C21" i="1" l="1"/>
  <c r="D37" i="2"/>
  <c r="D43" i="2"/>
  <c r="F90" i="2"/>
  <c r="F98" i="2" s="1"/>
  <c r="C39" i="1"/>
  <c r="D52" i="2"/>
  <c r="D41" i="2" l="1"/>
  <c r="D98" i="2" s="1"/>
  <c r="D90" i="2"/>
</calcChain>
</file>

<file path=xl/sharedStrings.xml><?xml version="1.0" encoding="utf-8"?>
<sst xmlns="http://schemas.openxmlformats.org/spreadsheetml/2006/main" count="168" uniqueCount="156">
  <si>
    <t>DJEČJI VRTIĆ ČAROBNI SVIJET U REŠETARIMA</t>
  </si>
  <si>
    <t>MATIJE GUPCA 29, REŠETARI</t>
  </si>
  <si>
    <t>OIB: 54441694272</t>
  </si>
  <si>
    <t>DJELATNOST: 8510</t>
  </si>
  <si>
    <t>Financijski plan donosi se sukladno Proračunu Općine Rešetari i programu javnih potreba u predškolskom odgoju i naobrazbi te skrbi o djeci predškolske</t>
  </si>
  <si>
    <t>Prihodi i primici</t>
  </si>
  <si>
    <t>64 Prihodi od movine</t>
  </si>
  <si>
    <t>641   Prihodi od financijske imovine</t>
  </si>
  <si>
    <t>65 Prihodi po posebnim propisima i naknade</t>
  </si>
  <si>
    <t>652  Prihodi po posebnim propisima</t>
  </si>
  <si>
    <t>67 Prihodi iz proračuna</t>
  </si>
  <si>
    <t>671   Prihodi iz proračuna za financiranje redovne djelatnosti</t>
  </si>
  <si>
    <t>UKUPNO:</t>
  </si>
  <si>
    <t>REDOVNI PROGRAM: Odgoj, naobrazba i skrb</t>
  </si>
  <si>
    <t>AKTIVNOST: Odgojno i administrativno tehničko osoblje</t>
  </si>
  <si>
    <t>Rashodi i izdaci</t>
  </si>
  <si>
    <t>31 Rashodi za zaposlene</t>
  </si>
  <si>
    <t>311 Plaće za redovan rad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</si>
  <si>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</si>
  <si>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</si>
  <si>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</si>
  <si>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</si>
  <si>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</si>
  <si>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329 Ostali rashodi poslovanja</t>
  </si>
  <si>
    <t>34 Financijski rashodi</t>
  </si>
  <si>
    <t>343 Ostali financijski rashodi</t>
  </si>
  <si>
    <t>42 Rashodi za nabavu proizvedene dugotrajne imovine</t>
  </si>
  <si>
    <t>422 Postrojenja i oprema</t>
  </si>
  <si>
    <t>RAČUN PRIHODA</t>
  </si>
  <si>
    <t>VRSTA PRIHODA</t>
  </si>
  <si>
    <t>PRIHODI POSLOVANJA</t>
  </si>
  <si>
    <t>PRIHODI OD IMOVINE</t>
  </si>
  <si>
    <t>PRIHODI OD FINANCIJSKE IMOVINE</t>
  </si>
  <si>
    <t>KAMATE NA DEPOZITE</t>
  </si>
  <si>
    <t>PRIHODI PO POSEBNIM PROPISIMA</t>
  </si>
  <si>
    <t>SUFINANCIRANJE CIJENE USLUGE (VRTIĆ)</t>
  </si>
  <si>
    <t>PRIHODI PO POSEBNIM PROPISIMA (OSIGURANJE DJECE)</t>
  </si>
  <si>
    <t>PRIHODI IZ PRORAČUNA</t>
  </si>
  <si>
    <t>PRIHODI IZ PRORAČUNA ZA FIN. REDOVNE DJELATNOSTI</t>
  </si>
  <si>
    <t>UKUPNI PRIHODI</t>
  </si>
  <si>
    <t>RAČUN RASHODA I IZDATAKA</t>
  </si>
  <si>
    <t>RASHODI POSLOVANJA</t>
  </si>
  <si>
    <t>RASHODI ZA ZAPOSLENE</t>
  </si>
  <si>
    <t>PLAĆE</t>
  </si>
  <si>
    <t>PLAĆE ZA REDOVAN RAD</t>
  </si>
  <si>
    <t>DOPRINOSI NA PLAĆE</t>
  </si>
  <si>
    <t>DOPRINOSI ZA ZDRAVSTVENO OSIG.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</si>
  <si>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</si>
  <si>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</si>
  <si>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</si>
  <si>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</si>
  <si>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</si>
  <si>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MAT., MATERIJAL ZA RAD S DJECOM, MAT. ZA ČIŠĆENJE I ODRŽAV.</t>
  </si>
  <si>
    <t>PEDAGOŠKA DOKUMENTACIJA</t>
  </si>
  <si>
    <t xml:space="preserve">LITERATURA, ČASOPISI, RADNI LISTOVI </t>
  </si>
  <si>
    <t>NAMIRNICE</t>
  </si>
  <si>
    <t>ENERGIJA</t>
  </si>
  <si>
    <t>USLUGE TELEFONA, INTERNETA I POŠTE</t>
  </si>
  <si>
    <t>USLUGE PROMIDŽBE I INFORMIRANJA</t>
  </si>
  <si>
    <t>OBVEZNI I PREVENTIVNI ZDRAVSTVENI PREGLEDI</t>
  </si>
  <si>
    <t>INTELEKTUALNE I OSOBNE USLUGE</t>
  </si>
  <si>
    <t>RAČUNALNE USLUGE</t>
  </si>
  <si>
    <t>OSTALE USLUGE</t>
  </si>
  <si>
    <t>OSTALI RASHODI</t>
  </si>
  <si>
    <t>PREMIJE OSIGURANJA DJECE</t>
  </si>
  <si>
    <t>REPREZENTACIJA</t>
  </si>
  <si>
    <t>OSTALI RASHODI POSLOVANJA</t>
  </si>
  <si>
    <t>FINANCIJSKI RASHODI</t>
  </si>
  <si>
    <t>OSTALI FINANCIJSKI RASHODI</t>
  </si>
  <si>
    <t>BANKARSKE I USLUGE PLATNOG PROMETA</t>
  </si>
  <si>
    <t>RASHODI ZA NABAVU NEFINANCIJSKE IMOVINE</t>
  </si>
  <si>
    <t>RASHODI ZA NABAVU PROIZVEDENE DUGOTRAJNE IMOVINE</t>
  </si>
  <si>
    <t>POSTROJENJA I OPREMA</t>
  </si>
  <si>
    <t>UREDSKA OPREMA I NAMJEŠTAJ, RAČUNALA I RAČ. OPREMA</t>
  </si>
  <si>
    <t>UKUPNI RASHODI</t>
  </si>
  <si>
    <t>KLASA:</t>
  </si>
  <si>
    <t>URBROJ:</t>
  </si>
  <si>
    <t xml:space="preserve">Rešetari, ___________ </t>
  </si>
  <si>
    <t>Predsjednik Upravnog vijeća:</t>
  </si>
  <si>
    <t>Miroslav Dautović</t>
  </si>
  <si>
    <t>POZICIJA PRORAČUNA</t>
  </si>
  <si>
    <t>PRIHODI ZA FINAN. RASHODA POSL. - oprema i namještaj</t>
  </si>
  <si>
    <t>VRSTA RASHODA</t>
  </si>
  <si>
    <t xml:space="preserve">          DJEČJI VRTIĆ ČAROBNI SVIJET U REŠETARIMA</t>
  </si>
  <si>
    <t xml:space="preserve">          MATIJE GUPCA 29, REŠETARI</t>
  </si>
  <si>
    <t xml:space="preserve">          DJELATNOST: 8510</t>
  </si>
  <si>
    <t xml:space="preserve">          OIB: 54441694272</t>
  </si>
  <si>
    <t>OSTALI RASHODI ZA ZAPOSLENE</t>
  </si>
  <si>
    <t>OSTALI RASHODI ZA ZAPOSLENE (REGRES, BOŽIĆNICA)</t>
  </si>
  <si>
    <t>SITNI INVENTAR (DIDAKTIKA, IGRAČKE, SPORTSKA OPREMA)</t>
  </si>
  <si>
    <t>NAKNADE ZA RAD PREDSTVNIČKIH I IZVRŠNIH TIJELA I UPRAVNIH VIJEĆA</t>
  </si>
  <si>
    <t>RASHODI ZA USLUGE</t>
  </si>
  <si>
    <t>312 Ostali rashodi za zaposlene</t>
  </si>
  <si>
    <t>PRIHODI ZA FINAN. RASHODA POSL. - predškola (prijenos sredstava BPŽ i MZOŠ)</t>
  </si>
  <si>
    <t>USLUGE TEKUĆEG I INVESTICIJSKOG ODRŽAVANJA</t>
  </si>
  <si>
    <t>PRIHODI ZA FINAN. RASHODA POSL. - upravno vijeće</t>
  </si>
  <si>
    <t>PRIHODI ZA FINAN. RASHODA POSL. - rashodi za zaposlene</t>
  </si>
  <si>
    <t>TEKUĆE DONACIJE</t>
  </si>
  <si>
    <t>DONACIJE OD PRAVNIH I FIZIČKIH OSOBA IZVAN OPĆEG PRORAČUNA</t>
  </si>
  <si>
    <t>PROJEKCIJA   2021.</t>
  </si>
  <si>
    <t>PROJEKCIJA       2021.</t>
  </si>
  <si>
    <t>UREDSKI MATERIJAL - PREDŠKOLA</t>
  </si>
  <si>
    <t>FINANCIJSKI PLAN ZA 2020. GODINU I PROJEKCIJA ZA 2021. I 2022. GODINU</t>
  </si>
  <si>
    <t xml:space="preserve"> PLAN               2020.</t>
  </si>
  <si>
    <t>PROJEKCIJA       2022.</t>
  </si>
  <si>
    <t>PROJEKCIJA   2022.</t>
  </si>
  <si>
    <t>IME I PREZIME</t>
  </si>
  <si>
    <t>JASMINKA KOLIĆ</t>
  </si>
  <si>
    <t>IVONA VINTER</t>
  </si>
  <si>
    <t>MARTINA MATIJAŠEVIĆ</t>
  </si>
  <si>
    <t>SANJA DAUTOVIĆ</t>
  </si>
  <si>
    <t>ROMANA DOMAZETOVIĆ</t>
  </si>
  <si>
    <t>ANTONIJA ŠTIVIČIĆ</t>
  </si>
  <si>
    <t>MARTA BENIĆ</t>
  </si>
  <si>
    <t>BRUTO</t>
  </si>
  <si>
    <t>UKUPNI BRUTO</t>
  </si>
  <si>
    <t>UKUPNO MIO</t>
  </si>
  <si>
    <t>MINULI RAD</t>
  </si>
  <si>
    <t>MIO I</t>
  </si>
  <si>
    <t>MIO II</t>
  </si>
  <si>
    <t>NETO</t>
  </si>
  <si>
    <t>OLAKŠICE</t>
  </si>
  <si>
    <t>OSNOVICA ZA POREZ</t>
  </si>
  <si>
    <t>POREZ</t>
  </si>
  <si>
    <t>PRIREZ</t>
  </si>
  <si>
    <t>POREZ I PRIREZ</t>
  </si>
  <si>
    <t xml:space="preserve"> BRUTO</t>
  </si>
  <si>
    <t>UKUPNO ZA 2020.</t>
  </si>
  <si>
    <t>RB</t>
  </si>
  <si>
    <t>1.</t>
  </si>
  <si>
    <t>2.</t>
  </si>
  <si>
    <t>3.</t>
  </si>
  <si>
    <t>4.</t>
  </si>
  <si>
    <t>5.</t>
  </si>
  <si>
    <t>6.</t>
  </si>
  <si>
    <t>7.</t>
  </si>
  <si>
    <t>DOPRINOS ZA ZDRAVSTVENO</t>
  </si>
  <si>
    <t>NA TERET POSLODAVCA</t>
  </si>
  <si>
    <t>BRUTO BEZ DOPRINOSA</t>
  </si>
  <si>
    <t>REGRES</t>
  </si>
  <si>
    <t>BOŽIĆNICA</t>
  </si>
  <si>
    <t>USKRSNICA</t>
  </si>
  <si>
    <t>DAR ZA DIJETE</t>
  </si>
  <si>
    <t>MARTA BENIĆ   9. mj</t>
  </si>
  <si>
    <t>DOPRINOSI ZA MIO 20%</t>
  </si>
  <si>
    <t>ZDRAVSTVENO 16,5%</t>
  </si>
  <si>
    <t>UKUPNO ZA 2020</t>
  </si>
  <si>
    <t xml:space="preserve"> PLAN 2020.</t>
  </si>
  <si>
    <t>FINANCIJSKI PLAN ZA 2020. GODINU I PROJEKCIJE ZA 2021. I 2022. GODINU</t>
  </si>
  <si>
    <t>Plan 2020.</t>
  </si>
  <si>
    <t>Procjena 2021.</t>
  </si>
  <si>
    <t>Procjena 2022.</t>
  </si>
  <si>
    <t>66 Prihodi od prodaje proizvoda i robe te pruženih usluga i prihodi od donacija</t>
  </si>
  <si>
    <t>663 Donacije od pravnih i fizičkih osoba izvan općeg proračuna</t>
  </si>
  <si>
    <t>KOMUNALNE USLUGE</t>
  </si>
  <si>
    <t>dobi Općine Rešetari za 2020. s pojekcijama za 2021. i 2022.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</si>
</sst>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14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Border="1"/>
    <xf numFmtId="4" fontId="0" fillId="0" borderId="0" xfId="0" applyNumberForma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2" fillId="3" borderId="5" xfId="0" applyFont="1" applyFill="1" applyBorder="1" applyAlignment="1">
      <alignment horizontal="left"/>
    </xf>
    <xf numFmtId="0" fontId="12" fillId="3" borderId="8" xfId="0" applyFont="1" applyFill="1" applyBorder="1"/>
    <xf numFmtId="4" fontId="12" fillId="3" borderId="9" xfId="0" applyNumberFormat="1" applyFont="1" applyFill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/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/>
    <xf numFmtId="4" fontId="2" fillId="4" borderId="12" xfId="0" applyNumberFormat="1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/>
    <xf numFmtId="4" fontId="2" fillId="5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1" xfId="0" applyFont="1" applyBorder="1"/>
    <xf numFmtId="4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/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/>
    <xf numFmtId="4" fontId="2" fillId="4" borderId="12" xfId="0" applyNumberFormat="1" applyFont="1" applyFill="1" applyBorder="1"/>
    <xf numFmtId="0" fontId="10" fillId="5" borderId="10" xfId="0" applyFont="1" applyFill="1" applyBorder="1" applyAlignment="1">
      <alignment horizontal="left"/>
    </xf>
    <xf numFmtId="0" fontId="10" fillId="5" borderId="11" xfId="0" applyFont="1" applyFill="1" applyBorder="1"/>
    <xf numFmtId="4" fontId="10" fillId="5" borderId="12" xfId="0" applyNumberFormat="1" applyFont="1" applyFill="1" applyBorder="1" applyAlignment="1">
      <alignment horizontal="right"/>
    </xf>
    <xf numFmtId="0" fontId="6" fillId="0" borderId="13" xfId="0" applyFont="1" applyBorder="1"/>
    <xf numFmtId="0" fontId="6" fillId="0" borderId="14" xfId="0" applyFont="1" applyBorder="1"/>
    <xf numFmtId="4" fontId="9" fillId="6" borderId="16" xfId="0" applyNumberFormat="1" applyFont="1" applyFill="1" applyBorder="1" applyAlignment="1">
      <alignment horizontal="right"/>
    </xf>
    <xf numFmtId="0" fontId="9" fillId="7" borderId="2" xfId="0" applyFont="1" applyFill="1" applyBorder="1" applyAlignment="1">
      <alignment horizontal="left"/>
    </xf>
    <xf numFmtId="0" fontId="9" fillId="7" borderId="17" xfId="0" applyFont="1" applyFill="1" applyBorder="1"/>
    <xf numFmtId="4" fontId="9" fillId="7" borderId="18" xfId="0" applyNumberFormat="1" applyFont="1" applyFill="1" applyBorder="1"/>
    <xf numFmtId="0" fontId="10" fillId="0" borderId="19" xfId="0" applyFont="1" applyBorder="1" applyAlignment="1">
      <alignment horizontal="left"/>
    </xf>
    <xf numFmtId="0" fontId="10" fillId="0" borderId="20" xfId="0" applyFont="1" applyBorder="1"/>
    <xf numFmtId="0" fontId="10" fillId="0" borderId="21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4" fontId="2" fillId="8" borderId="12" xfId="0" applyNumberFormat="1" applyFont="1" applyFill="1" applyBorder="1" applyAlignment="1">
      <alignment horizontal="right"/>
    </xf>
    <xf numFmtId="0" fontId="10" fillId="0" borderId="12" xfId="0" applyFont="1" applyBorder="1"/>
    <xf numFmtId="0" fontId="6" fillId="0" borderId="22" xfId="0" applyFont="1" applyBorder="1" applyAlignment="1">
      <alignment horizontal="left"/>
    </xf>
    <xf numFmtId="0" fontId="6" fillId="0" borderId="22" xfId="0" applyFont="1" applyBorder="1"/>
    <xf numFmtId="0" fontId="15" fillId="7" borderId="22" xfId="0" applyFont="1" applyFill="1" applyBorder="1" applyAlignment="1">
      <alignment horizontal="left"/>
    </xf>
    <xf numFmtId="0" fontId="16" fillId="7" borderId="22" xfId="0" applyFont="1" applyFill="1" applyBorder="1" applyAlignment="1"/>
    <xf numFmtId="4" fontId="2" fillId="7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/>
    </xf>
    <xf numFmtId="0" fontId="10" fillId="0" borderId="22" xfId="0" applyFont="1" applyBorder="1"/>
    <xf numFmtId="0" fontId="10" fillId="8" borderId="10" xfId="0" applyFont="1" applyFill="1" applyBorder="1" applyAlignment="1">
      <alignment horizontal="left"/>
    </xf>
    <xf numFmtId="0" fontId="10" fillId="8" borderId="11" xfId="0" applyFont="1" applyFill="1" applyBorder="1"/>
    <xf numFmtId="4" fontId="10" fillId="8" borderId="12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4" fontId="7" fillId="0" borderId="0" xfId="0" applyNumberFormat="1" applyFont="1"/>
    <xf numFmtId="4" fontId="7" fillId="0" borderId="12" xfId="0" applyNumberFormat="1" applyFont="1" applyBorder="1"/>
    <xf numFmtId="4" fontId="6" fillId="0" borderId="12" xfId="0" applyNumberFormat="1" applyFont="1" applyBorder="1"/>
    <xf numFmtId="4" fontId="6" fillId="0" borderId="14" xfId="0" applyNumberFormat="1" applyFont="1" applyBorder="1"/>
    <xf numFmtId="4" fontId="10" fillId="0" borderId="21" xfId="0" applyNumberFormat="1" applyFont="1" applyBorder="1"/>
    <xf numFmtId="4" fontId="10" fillId="0" borderId="12" xfId="0" applyNumberFormat="1" applyFont="1" applyBorder="1"/>
    <xf numFmtId="4" fontId="6" fillId="0" borderId="22" xfId="0" applyNumberFormat="1" applyFont="1" applyBorder="1"/>
    <xf numFmtId="4" fontId="10" fillId="0" borderId="22" xfId="0" applyNumberFormat="1" applyFont="1" applyBorder="1"/>
    <xf numFmtId="4" fontId="6" fillId="0" borderId="0" xfId="0" applyNumberFormat="1" applyFont="1" applyBorder="1" applyAlignment="1">
      <alignment horizontal="right"/>
    </xf>
    <xf numFmtId="4" fontId="0" fillId="0" borderId="0" xfId="0" applyNumberFormat="1" applyFont="1" applyBorder="1"/>
    <xf numFmtId="4" fontId="1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7" fillId="9" borderId="22" xfId="0" applyFont="1" applyFill="1" applyBorder="1" applyAlignment="1">
      <alignment vertical="center"/>
    </xf>
    <xf numFmtId="0" fontId="17" fillId="9" borderId="22" xfId="0" applyFont="1" applyFill="1" applyBorder="1" applyAlignment="1">
      <alignment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0" fillId="9" borderId="22" xfId="0" applyFill="1" applyBorder="1"/>
    <xf numFmtId="4" fontId="17" fillId="9" borderId="22" xfId="0" applyNumberFormat="1" applyFont="1" applyFill="1" applyBorder="1"/>
    <xf numFmtId="0" fontId="0" fillId="0" borderId="22" xfId="0" applyBorder="1"/>
    <xf numFmtId="4" fontId="0" fillId="0" borderId="22" xfId="0" applyNumberFormat="1" applyBorder="1"/>
    <xf numFmtId="4" fontId="17" fillId="0" borderId="22" xfId="0" applyNumberFormat="1" applyFont="1" applyBorder="1"/>
    <xf numFmtId="0" fontId="0" fillId="5" borderId="0" xfId="0" applyFill="1" applyBorder="1"/>
    <xf numFmtId="0" fontId="17" fillId="9" borderId="22" xfId="0" applyFont="1" applyFill="1" applyBorder="1" applyAlignment="1">
      <alignment horizontal="center" vertical="center"/>
    </xf>
    <xf numFmtId="4" fontId="17" fillId="10" borderId="22" xfId="0" applyNumberFormat="1" applyFont="1" applyFill="1" applyBorder="1"/>
    <xf numFmtId="0" fontId="17" fillId="5" borderId="0" xfId="0" applyFont="1" applyFill="1"/>
    <xf numFmtId="0" fontId="0" fillId="9" borderId="22" xfId="0" applyFill="1" applyBorder="1" applyAlignment="1">
      <alignment horizontal="center" vertical="center"/>
    </xf>
    <xf numFmtId="4" fontId="0" fillId="9" borderId="22" xfId="0" applyNumberFormat="1" applyFill="1" applyBorder="1"/>
    <xf numFmtId="0" fontId="0" fillId="5" borderId="0" xfId="0" applyFill="1"/>
    <xf numFmtId="4" fontId="0" fillId="5" borderId="0" xfId="0" applyNumberForma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4" fontId="0" fillId="0" borderId="0" xfId="0" applyNumberFormat="1" applyFill="1"/>
    <xf numFmtId="0" fontId="0" fillId="0" borderId="0" xfId="0" applyFill="1"/>
    <xf numFmtId="4" fontId="9" fillId="0" borderId="0" xfId="0" applyNumberFormat="1" applyFont="1" applyFill="1" applyBorder="1" applyAlignment="1">
      <alignment horizontal="right"/>
    </xf>
    <xf numFmtId="0" fontId="9" fillId="0" borderId="27" xfId="0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6" borderId="25" xfId="0" applyFont="1" applyFill="1" applyBorder="1" applyAlignment="1"/>
    <xf numFmtId="0" fontId="0" fillId="0" borderId="23" xfId="0" applyBorder="1" applyAlignment="1"/>
    <xf numFmtId="0" fontId="0" fillId="0" borderId="15" xfId="0" applyBorder="1" applyAlignment="1"/>
    <xf numFmtId="0" fontId="8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8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7" workbookViewId="0">
      <selection activeCell="H21" sqref="H20:H21"/>
    </sheetView>
  </sheetViews>
  <sheetFormatPr defaultRowHeight="14.4" x14ac:dyDescent="0.3"/>
  <cols>
    <col min="2" max="2" width="53.33203125" customWidth="1"/>
    <col min="3" max="5" width="20.6640625" customWidth="1"/>
  </cols>
  <sheetData>
    <row r="1" spans="1:5" x14ac:dyDescent="0.3">
      <c r="A1" s="1" t="s">
        <v>0</v>
      </c>
      <c r="B1" s="2"/>
      <c r="C1" s="2"/>
      <c r="D1" s="2"/>
      <c r="E1" s="2"/>
    </row>
    <row r="2" spans="1:5" x14ac:dyDescent="0.3">
      <c r="A2" s="1" t="s">
        <v>1</v>
      </c>
      <c r="B2" s="2"/>
      <c r="C2" s="2"/>
      <c r="D2" s="2"/>
      <c r="E2" s="2"/>
    </row>
    <row r="3" spans="1:5" x14ac:dyDescent="0.3">
      <c r="A3" s="1" t="s">
        <v>2</v>
      </c>
      <c r="B3" s="2"/>
      <c r="C3" s="2"/>
      <c r="D3" s="2"/>
      <c r="E3" s="2"/>
    </row>
    <row r="4" spans="1:5" x14ac:dyDescent="0.3">
      <c r="A4" s="1" t="s">
        <v>3</v>
      </c>
      <c r="B4" s="2"/>
      <c r="C4" s="2"/>
      <c r="D4" s="2"/>
      <c r="E4" s="2"/>
    </row>
    <row r="5" spans="1:5" x14ac:dyDescent="0.3">
      <c r="A5" s="1"/>
      <c r="B5" s="2"/>
      <c r="C5" s="2"/>
      <c r="D5" s="2"/>
      <c r="E5" s="2"/>
    </row>
    <row r="6" spans="1:5" x14ac:dyDescent="0.3">
      <c r="A6" s="3"/>
    </row>
    <row r="7" spans="1:5" ht="15.6" x14ac:dyDescent="0.3">
      <c r="A7" s="111" t="s">
        <v>148</v>
      </c>
      <c r="B7" s="111"/>
      <c r="C7" s="111"/>
      <c r="D7" s="112"/>
      <c r="E7" s="112"/>
    </row>
    <row r="9" spans="1:5" x14ac:dyDescent="0.3">
      <c r="A9" t="s">
        <v>4</v>
      </c>
    </row>
    <row r="10" spans="1:5" x14ac:dyDescent="0.3">
      <c r="A10" t="s">
        <v>155</v>
      </c>
    </row>
    <row r="12" spans="1:5" x14ac:dyDescent="0.3">
      <c r="A12" s="4" t="s">
        <v>5</v>
      </c>
      <c r="B12" s="4"/>
      <c r="C12" s="5" t="s">
        <v>149</v>
      </c>
      <c r="D12" s="5" t="s">
        <v>150</v>
      </c>
      <c r="E12" s="5" t="s">
        <v>151</v>
      </c>
    </row>
    <row r="13" spans="1:5" x14ac:dyDescent="0.3">
      <c r="A13" s="2" t="s">
        <v>6</v>
      </c>
      <c r="B13" s="2"/>
      <c r="C13" s="7">
        <f>SUM(C14)</f>
        <v>10</v>
      </c>
      <c r="D13" s="7">
        <v>10</v>
      </c>
      <c r="E13" s="7">
        <v>10</v>
      </c>
    </row>
    <row r="14" spans="1:5" x14ac:dyDescent="0.3">
      <c r="A14" t="s">
        <v>7</v>
      </c>
      <c r="C14" s="6">
        <v>10</v>
      </c>
      <c r="D14" s="6"/>
      <c r="E14" s="6"/>
    </row>
    <row r="15" spans="1:5" x14ac:dyDescent="0.3">
      <c r="A15" s="2" t="s">
        <v>8</v>
      </c>
      <c r="B15" s="2"/>
      <c r="C15" s="7">
        <f>SUM(C16)</f>
        <v>418500</v>
      </c>
      <c r="D15" s="7">
        <v>441450</v>
      </c>
      <c r="E15" s="7">
        <v>441450</v>
      </c>
    </row>
    <row r="16" spans="1:5" x14ac:dyDescent="0.3">
      <c r="A16" t="s">
        <v>9</v>
      </c>
      <c r="C16" s="6">
        <v>418500</v>
      </c>
      <c r="D16" s="6"/>
      <c r="E16" s="6"/>
    </row>
    <row r="17" spans="1:5" x14ac:dyDescent="0.3">
      <c r="A17" s="2" t="s">
        <v>152</v>
      </c>
      <c r="B17" s="2"/>
      <c r="C17" s="7">
        <f>SUM(C18)</f>
        <v>5000</v>
      </c>
      <c r="D17" s="7">
        <v>5000</v>
      </c>
      <c r="E17" s="7">
        <v>5000</v>
      </c>
    </row>
    <row r="18" spans="1:5" x14ac:dyDescent="0.3">
      <c r="A18" t="s">
        <v>153</v>
      </c>
      <c r="C18" s="6">
        <v>5000</v>
      </c>
      <c r="D18" s="6"/>
      <c r="E18" s="6"/>
    </row>
    <row r="19" spans="1:5" x14ac:dyDescent="0.3">
      <c r="A19" s="2" t="s">
        <v>10</v>
      </c>
      <c r="B19" s="2"/>
      <c r="C19" s="7">
        <f>SUM(C20)</f>
        <v>741885</v>
      </c>
      <c r="D19" s="7">
        <v>756100</v>
      </c>
      <c r="E19" s="7">
        <v>759570</v>
      </c>
    </row>
    <row r="20" spans="1:5" x14ac:dyDescent="0.3">
      <c r="A20" s="8" t="s">
        <v>11</v>
      </c>
      <c r="B20" s="8"/>
      <c r="C20" s="9">
        <v>741885</v>
      </c>
      <c r="D20" s="9"/>
      <c r="E20" s="9"/>
    </row>
    <row r="21" spans="1:5" ht="15.6" x14ac:dyDescent="0.3">
      <c r="A21" s="10" t="s">
        <v>12</v>
      </c>
      <c r="B21" s="10"/>
      <c r="C21" s="11">
        <f>SUM(C13,C15,C17,C19)</f>
        <v>1165395</v>
      </c>
      <c r="D21" s="11">
        <f>SUM(D13,D15,D17,D19)</f>
        <v>1202560</v>
      </c>
      <c r="E21" s="11">
        <f>SUM(E13,E15,E17,E19)</f>
        <v>1206030</v>
      </c>
    </row>
    <row r="22" spans="1:5" x14ac:dyDescent="0.3">
      <c r="A22" s="2"/>
      <c r="B22" s="2"/>
      <c r="C22" s="7"/>
      <c r="D22" s="7"/>
      <c r="E22" s="7"/>
    </row>
    <row r="23" spans="1:5" x14ac:dyDescent="0.3">
      <c r="A23" s="12" t="s">
        <v>13</v>
      </c>
      <c r="B23" s="12"/>
      <c r="C23" s="13"/>
      <c r="D23" s="13"/>
      <c r="E23" s="13"/>
    </row>
    <row r="24" spans="1:5" x14ac:dyDescent="0.3">
      <c r="A24" s="12" t="s">
        <v>14</v>
      </c>
      <c r="B24" s="12"/>
      <c r="C24" s="13"/>
      <c r="D24" s="13"/>
      <c r="E24" s="13"/>
    </row>
    <row r="25" spans="1:5" x14ac:dyDescent="0.3">
      <c r="A25" s="4" t="s">
        <v>15</v>
      </c>
      <c r="B25" s="4"/>
      <c r="C25" s="5" t="s">
        <v>149</v>
      </c>
      <c r="D25" s="5" t="s">
        <v>150</v>
      </c>
      <c r="E25" s="5" t="s">
        <v>151</v>
      </c>
    </row>
    <row r="26" spans="1:5" x14ac:dyDescent="0.3">
      <c r="A26" s="14" t="s">
        <v>16</v>
      </c>
      <c r="B26" s="2"/>
      <c r="C26" s="7">
        <f>SUM(C27:C29)</f>
        <v>708935</v>
      </c>
      <c r="D26" s="7">
        <v>723150</v>
      </c>
      <c r="E26" s="7">
        <v>726620</v>
      </c>
    </row>
    <row r="27" spans="1:5" x14ac:dyDescent="0.3">
      <c r="A27" s="15" t="s">
        <v>17</v>
      </c>
      <c r="C27" s="82">
        <v>588235</v>
      </c>
      <c r="D27" s="82"/>
      <c r="E27" s="82"/>
    </row>
    <row r="28" spans="1:5" x14ac:dyDescent="0.3">
      <c r="A28" s="85" t="s">
        <v>92</v>
      </c>
      <c r="C28" s="82">
        <v>23600</v>
      </c>
      <c r="D28" s="82"/>
      <c r="E28" s="82"/>
    </row>
    <row r="29" spans="1:5" x14ac:dyDescent="0.3">
      <c r="A29" s="16" t="s">
        <v>18</v>
      </c>
      <c r="B29" s="17"/>
      <c r="C29" s="83">
        <v>97100</v>
      </c>
      <c r="D29" s="83"/>
      <c r="E29" s="83"/>
    </row>
    <row r="30" spans="1:5" x14ac:dyDescent="0.3">
      <c r="A30" s="14" t="s">
        <v>19</v>
      </c>
      <c r="B30" s="2"/>
      <c r="C30" s="84">
        <f>SUM(C31:C34)</f>
        <v>449340</v>
      </c>
      <c r="D30" s="84">
        <v>472250</v>
      </c>
      <c r="E30" s="84">
        <v>472200</v>
      </c>
    </row>
    <row r="31" spans="1:5" x14ac:dyDescent="0.3">
      <c r="A31" s="3" t="s">
        <v>20</v>
      </c>
      <c r="C31" s="19">
        <v>3000</v>
      </c>
      <c r="D31" s="19"/>
      <c r="E31" s="19"/>
    </row>
    <row r="32" spans="1:5" x14ac:dyDescent="0.3">
      <c r="A32" t="s">
        <v>21</v>
      </c>
      <c r="C32" s="6">
        <v>382490</v>
      </c>
      <c r="D32" s="6"/>
      <c r="E32" s="6"/>
    </row>
    <row r="33" spans="1:5" x14ac:dyDescent="0.3">
      <c r="A33" t="s">
        <v>22</v>
      </c>
      <c r="C33" s="6">
        <v>36200</v>
      </c>
      <c r="D33" s="6"/>
      <c r="E33" s="6"/>
    </row>
    <row r="34" spans="1:5" x14ac:dyDescent="0.3">
      <c r="A34" t="s">
        <v>23</v>
      </c>
      <c r="C34" s="6">
        <v>27650</v>
      </c>
      <c r="D34" s="6"/>
      <c r="E34" s="6"/>
    </row>
    <row r="35" spans="1:5" x14ac:dyDescent="0.3">
      <c r="A35" s="2" t="s">
        <v>24</v>
      </c>
      <c r="B35" s="2"/>
      <c r="C35" s="7">
        <f>SUM(C36)</f>
        <v>2120</v>
      </c>
      <c r="D35" s="7">
        <v>2160</v>
      </c>
      <c r="E35" s="7">
        <v>2210</v>
      </c>
    </row>
    <row r="36" spans="1:5" x14ac:dyDescent="0.3">
      <c r="A36" t="s">
        <v>25</v>
      </c>
      <c r="C36" s="6">
        <v>2120</v>
      </c>
      <c r="D36" s="6"/>
      <c r="E36" s="6"/>
    </row>
    <row r="37" spans="1:5" x14ac:dyDescent="0.3">
      <c r="A37" s="2" t="s">
        <v>26</v>
      </c>
      <c r="B37" s="2"/>
      <c r="C37" s="7">
        <f>SUM(C38:C38)</f>
        <v>5000</v>
      </c>
      <c r="D37" s="7">
        <v>5000</v>
      </c>
      <c r="E37" s="7">
        <v>5000</v>
      </c>
    </row>
    <row r="38" spans="1:5" x14ac:dyDescent="0.3">
      <c r="A38" s="18" t="s">
        <v>27</v>
      </c>
      <c r="B38" s="18"/>
      <c r="C38" s="19">
        <v>5000</v>
      </c>
      <c r="D38" s="19"/>
      <c r="E38" s="19"/>
    </row>
    <row r="39" spans="1:5" ht="15.6" x14ac:dyDescent="0.3">
      <c r="A39" s="10" t="s">
        <v>12</v>
      </c>
      <c r="B39" s="10"/>
      <c r="C39" s="11">
        <f>SUM(C26+C30+C35+C37)</f>
        <v>1165395</v>
      </c>
      <c r="D39" s="11">
        <f t="shared" ref="D39:E39" si="0">SUM(D26+D30+D35+D37)</f>
        <v>1202560</v>
      </c>
      <c r="E39" s="11">
        <f t="shared" si="0"/>
        <v>1206030</v>
      </c>
    </row>
    <row r="40" spans="1:5" x14ac:dyDescent="0.3">
      <c r="C40" s="6"/>
      <c r="D40" s="6"/>
      <c r="E40" s="6"/>
    </row>
  </sheetData>
  <mergeCells count="1">
    <mergeCell ref="A7:E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L19" sqref="L19"/>
    </sheetView>
  </sheetViews>
  <sheetFormatPr defaultRowHeight="14.4" x14ac:dyDescent="0.3"/>
  <cols>
    <col min="1" max="1" width="11.88671875" style="3" customWidth="1"/>
    <col min="2" max="2" width="8.6640625" style="3" customWidth="1"/>
    <col min="3" max="3" width="64.33203125" customWidth="1"/>
    <col min="4" max="4" width="20.5546875" customWidth="1"/>
    <col min="5" max="5" width="17.44140625" style="6" customWidth="1"/>
    <col min="6" max="6" width="17.6640625" style="6" customWidth="1"/>
    <col min="7" max="7" width="8.88671875" style="6"/>
  </cols>
  <sheetData>
    <row r="1" spans="1:6" x14ac:dyDescent="0.3">
      <c r="A1" s="129" t="s">
        <v>83</v>
      </c>
      <c r="B1" s="130"/>
      <c r="C1" s="130"/>
      <c r="D1" s="2"/>
      <c r="E1" s="7"/>
      <c r="F1" s="7"/>
    </row>
    <row r="2" spans="1:6" x14ac:dyDescent="0.3">
      <c r="A2" s="129" t="s">
        <v>84</v>
      </c>
      <c r="B2" s="130"/>
      <c r="C2" s="130"/>
      <c r="D2" s="2"/>
      <c r="E2" s="7"/>
      <c r="F2" s="7"/>
    </row>
    <row r="3" spans="1:6" x14ac:dyDescent="0.3">
      <c r="A3" s="129" t="s">
        <v>86</v>
      </c>
      <c r="B3" s="130"/>
      <c r="C3" s="130"/>
      <c r="D3" s="2"/>
      <c r="E3" s="7"/>
      <c r="F3" s="7"/>
    </row>
    <row r="4" spans="1:6" x14ac:dyDescent="0.3">
      <c r="A4" s="129" t="s">
        <v>85</v>
      </c>
      <c r="B4" s="130"/>
      <c r="C4" s="130"/>
      <c r="D4" s="2"/>
      <c r="E4" s="7"/>
      <c r="F4" s="7"/>
    </row>
    <row r="5" spans="1:6" x14ac:dyDescent="0.3">
      <c r="A5" s="104"/>
      <c r="B5" s="105"/>
      <c r="C5" s="105"/>
      <c r="D5" s="2"/>
      <c r="E5" s="7"/>
      <c r="F5" s="7"/>
    </row>
    <row r="6" spans="1:6" ht="15.6" x14ac:dyDescent="0.3">
      <c r="A6"/>
      <c r="B6" s="111" t="s">
        <v>102</v>
      </c>
      <c r="C6" s="111"/>
      <c r="D6" s="111"/>
      <c r="E6" s="112"/>
      <c r="F6" s="112"/>
    </row>
    <row r="7" spans="1:6" ht="15.6" x14ac:dyDescent="0.3">
      <c r="A7"/>
      <c r="B7" s="102"/>
      <c r="C7" s="102"/>
      <c r="D7" s="102"/>
      <c r="E7" s="103"/>
      <c r="F7" s="103"/>
    </row>
    <row r="8" spans="1:6" ht="16.2" thickBot="1" x14ac:dyDescent="0.35">
      <c r="A8" s="20"/>
      <c r="B8" s="20"/>
      <c r="C8" s="21"/>
      <c r="D8" s="22"/>
      <c r="E8" s="74"/>
      <c r="F8" s="74"/>
    </row>
    <row r="9" spans="1:6" x14ac:dyDescent="0.3">
      <c r="A9" s="116" t="s">
        <v>80</v>
      </c>
      <c r="B9" s="116" t="s">
        <v>28</v>
      </c>
      <c r="C9" s="118" t="s">
        <v>29</v>
      </c>
      <c r="D9" s="120" t="s">
        <v>103</v>
      </c>
      <c r="E9" s="122" t="s">
        <v>100</v>
      </c>
      <c r="F9" s="122" t="s">
        <v>104</v>
      </c>
    </row>
    <row r="10" spans="1:6" ht="15" thickBot="1" x14ac:dyDescent="0.35">
      <c r="A10" s="117"/>
      <c r="B10" s="117"/>
      <c r="C10" s="119"/>
      <c r="D10" s="121"/>
      <c r="E10" s="123"/>
      <c r="F10" s="123"/>
    </row>
    <row r="11" spans="1:6" ht="18" thickBot="1" x14ac:dyDescent="0.35">
      <c r="A11" s="23"/>
      <c r="B11" s="23">
        <v>6</v>
      </c>
      <c r="C11" s="24" t="s">
        <v>30</v>
      </c>
      <c r="D11" s="25">
        <f>SUM(D13+D18+D24+D29)</f>
        <v>1165395</v>
      </c>
      <c r="E11" s="25">
        <f>SUM(E13+E18+E24+E29)</f>
        <v>1202560</v>
      </c>
      <c r="F11" s="25">
        <f>SUM(F13+F18+F24+F29)</f>
        <v>1206030</v>
      </c>
    </row>
    <row r="12" spans="1:6" ht="16.05" customHeight="1" x14ac:dyDescent="0.3">
      <c r="A12" s="26"/>
      <c r="B12" s="26"/>
      <c r="C12" s="27"/>
      <c r="D12" s="28"/>
      <c r="E12" s="75"/>
      <c r="F12" s="75"/>
    </row>
    <row r="13" spans="1:6" ht="16.05" customHeight="1" x14ac:dyDescent="0.3">
      <c r="A13" s="29"/>
      <c r="B13" s="29">
        <v>64</v>
      </c>
      <c r="C13" s="30" t="s">
        <v>31</v>
      </c>
      <c r="D13" s="31">
        <f>SUM(D15)</f>
        <v>10</v>
      </c>
      <c r="E13" s="31">
        <f>SUM(E15)</f>
        <v>10</v>
      </c>
      <c r="F13" s="31">
        <f>SUM(F15)</f>
        <v>10</v>
      </c>
    </row>
    <row r="14" spans="1:6" ht="16.05" customHeight="1" x14ac:dyDescent="0.3">
      <c r="A14" s="32"/>
      <c r="B14" s="32"/>
      <c r="C14" s="33"/>
      <c r="D14" s="34"/>
      <c r="E14" s="34"/>
      <c r="F14" s="34"/>
    </row>
    <row r="15" spans="1:6" ht="16.05" customHeight="1" x14ac:dyDescent="0.3">
      <c r="A15" s="35">
        <v>1</v>
      </c>
      <c r="B15" s="35">
        <v>641</v>
      </c>
      <c r="C15" s="36" t="s">
        <v>32</v>
      </c>
      <c r="D15" s="37">
        <f>SUM(D16)</f>
        <v>10</v>
      </c>
      <c r="E15" s="37">
        <f>SUM(E16)</f>
        <v>10</v>
      </c>
      <c r="F15" s="37">
        <f>SUM(F16)</f>
        <v>10</v>
      </c>
    </row>
    <row r="16" spans="1:6" ht="16.05" customHeight="1" x14ac:dyDescent="0.3">
      <c r="A16" s="38"/>
      <c r="B16" s="38">
        <v>6413</v>
      </c>
      <c r="C16" s="39" t="s">
        <v>33</v>
      </c>
      <c r="D16" s="40">
        <v>10</v>
      </c>
      <c r="E16" s="40">
        <v>10</v>
      </c>
      <c r="F16" s="40">
        <v>10</v>
      </c>
    </row>
    <row r="17" spans="1:6" ht="16.05" customHeight="1" x14ac:dyDescent="0.3">
      <c r="A17" s="38"/>
      <c r="B17" s="38"/>
      <c r="C17" s="39"/>
      <c r="D17" s="41"/>
      <c r="E17" s="76"/>
      <c r="F17" s="76"/>
    </row>
    <row r="18" spans="1:6" ht="16.05" customHeight="1" x14ac:dyDescent="0.3">
      <c r="A18" s="29"/>
      <c r="B18" s="29">
        <v>65</v>
      </c>
      <c r="C18" s="30" t="s">
        <v>34</v>
      </c>
      <c r="D18" s="42">
        <f>SUM(D20)</f>
        <v>418500</v>
      </c>
      <c r="E18" s="42">
        <f>SUM(E20)</f>
        <v>441450</v>
      </c>
      <c r="F18" s="42">
        <f>SUM(F20)</f>
        <v>441450</v>
      </c>
    </row>
    <row r="19" spans="1:6" ht="16.05" customHeight="1" x14ac:dyDescent="0.3">
      <c r="A19" s="32"/>
      <c r="B19" s="32"/>
      <c r="C19" s="33"/>
      <c r="D19" s="34"/>
      <c r="E19" s="34"/>
      <c r="F19" s="34"/>
    </row>
    <row r="20" spans="1:6" ht="16.05" customHeight="1" x14ac:dyDescent="0.3">
      <c r="A20" s="43">
        <v>2</v>
      </c>
      <c r="B20" s="43">
        <v>652</v>
      </c>
      <c r="C20" s="44" t="s">
        <v>34</v>
      </c>
      <c r="D20" s="45">
        <f>SUM(D21:D22)</f>
        <v>418500</v>
      </c>
      <c r="E20" s="45">
        <f>SUM(E21:E22)</f>
        <v>441450</v>
      </c>
      <c r="F20" s="45">
        <f>SUM(F21:F22)</f>
        <v>441450</v>
      </c>
    </row>
    <row r="21" spans="1:6" ht="16.05" customHeight="1" x14ac:dyDescent="0.3">
      <c r="A21" s="38"/>
      <c r="B21" s="38">
        <v>6526</v>
      </c>
      <c r="C21" s="39" t="s">
        <v>35</v>
      </c>
      <c r="D21" s="40">
        <v>415200</v>
      </c>
      <c r="E21" s="40">
        <v>438000</v>
      </c>
      <c r="F21" s="40">
        <v>438000</v>
      </c>
    </row>
    <row r="22" spans="1:6" ht="16.05" customHeight="1" x14ac:dyDescent="0.3">
      <c r="A22" s="38"/>
      <c r="B22" s="38">
        <v>6526</v>
      </c>
      <c r="C22" s="39" t="s">
        <v>36</v>
      </c>
      <c r="D22" s="40">
        <v>3300</v>
      </c>
      <c r="E22" s="40">
        <v>3450</v>
      </c>
      <c r="F22" s="40">
        <v>3450</v>
      </c>
    </row>
    <row r="23" spans="1:6" ht="16.05" customHeight="1" x14ac:dyDescent="0.3">
      <c r="A23" s="38"/>
      <c r="B23" s="38"/>
      <c r="C23" s="39"/>
      <c r="D23" s="40"/>
      <c r="E23" s="40"/>
      <c r="F23" s="40"/>
    </row>
    <row r="24" spans="1:6" ht="16.05" customHeight="1" x14ac:dyDescent="0.3">
      <c r="A24" s="29"/>
      <c r="B24" s="29">
        <v>66</v>
      </c>
      <c r="C24" s="30" t="s">
        <v>34</v>
      </c>
      <c r="D24" s="42">
        <f>SUM(D26)</f>
        <v>5000</v>
      </c>
      <c r="E24" s="42">
        <f>SUM(E26)</f>
        <v>5000</v>
      </c>
      <c r="F24" s="42">
        <f>SUM(F26)</f>
        <v>5000</v>
      </c>
    </row>
    <row r="25" spans="1:6" ht="16.05" customHeight="1" x14ac:dyDescent="0.3">
      <c r="A25" s="32"/>
      <c r="B25" s="32"/>
      <c r="C25" s="33"/>
      <c r="D25" s="34"/>
      <c r="E25" s="34"/>
      <c r="F25" s="34"/>
    </row>
    <row r="26" spans="1:6" ht="16.05" customHeight="1" x14ac:dyDescent="0.3">
      <c r="A26" s="43">
        <v>2</v>
      </c>
      <c r="B26" s="43">
        <v>663</v>
      </c>
      <c r="C26" s="44" t="s">
        <v>98</v>
      </c>
      <c r="D26" s="45">
        <f>SUM(D27:D27)</f>
        <v>5000</v>
      </c>
      <c r="E26" s="45">
        <f>SUM(E27:E27)</f>
        <v>5000</v>
      </c>
      <c r="F26" s="45">
        <f>SUM(F27:F27)</f>
        <v>5000</v>
      </c>
    </row>
    <row r="27" spans="1:6" ht="16.05" customHeight="1" x14ac:dyDescent="0.3">
      <c r="A27" s="38"/>
      <c r="B27" s="38">
        <v>6631</v>
      </c>
      <c r="C27" s="39" t="s">
        <v>97</v>
      </c>
      <c r="D27" s="40">
        <v>5000</v>
      </c>
      <c r="E27" s="40">
        <v>5000</v>
      </c>
      <c r="F27" s="40">
        <v>5000</v>
      </c>
    </row>
    <row r="28" spans="1:6" ht="16.05" customHeight="1" x14ac:dyDescent="0.3">
      <c r="A28" s="38"/>
      <c r="B28" s="38"/>
      <c r="C28" s="39"/>
      <c r="D28" s="40"/>
      <c r="E28" s="40"/>
      <c r="F28" s="40"/>
    </row>
    <row r="29" spans="1:6" ht="16.05" customHeight="1" x14ac:dyDescent="0.3">
      <c r="A29" s="29"/>
      <c r="B29" s="29">
        <v>67</v>
      </c>
      <c r="C29" s="30" t="s">
        <v>37</v>
      </c>
      <c r="D29" s="31">
        <f>SUM(D31)</f>
        <v>741885</v>
      </c>
      <c r="E29" s="31">
        <f>SUM(E31)</f>
        <v>756100</v>
      </c>
      <c r="F29" s="31">
        <f>SUM(F31)</f>
        <v>759570</v>
      </c>
    </row>
    <row r="30" spans="1:6" ht="16.05" customHeight="1" x14ac:dyDescent="0.3">
      <c r="A30" s="32"/>
      <c r="B30" s="32"/>
      <c r="C30" s="33"/>
      <c r="D30" s="34"/>
      <c r="E30" s="34"/>
      <c r="F30" s="34"/>
    </row>
    <row r="31" spans="1:6" ht="16.05" customHeight="1" x14ac:dyDescent="0.3">
      <c r="A31" s="35">
        <v>3</v>
      </c>
      <c r="B31" s="35">
        <v>671</v>
      </c>
      <c r="C31" s="36" t="s">
        <v>38</v>
      </c>
      <c r="D31" s="37">
        <f>SUM(D32:D35)</f>
        <v>741885</v>
      </c>
      <c r="E31" s="37">
        <f>SUM(E32:E35)</f>
        <v>756100</v>
      </c>
      <c r="F31" s="37">
        <f>SUM(F32:F35)</f>
        <v>759570</v>
      </c>
    </row>
    <row r="32" spans="1:6" ht="16.05" customHeight="1" x14ac:dyDescent="0.3">
      <c r="A32" s="38"/>
      <c r="B32" s="38">
        <v>6711</v>
      </c>
      <c r="C32" s="39" t="s">
        <v>96</v>
      </c>
      <c r="D32" s="40">
        <v>708935</v>
      </c>
      <c r="E32" s="40">
        <v>723150</v>
      </c>
      <c r="F32" s="40">
        <v>726620</v>
      </c>
    </row>
    <row r="33" spans="1:7" ht="16.05" customHeight="1" x14ac:dyDescent="0.3">
      <c r="A33" s="38"/>
      <c r="B33" s="38">
        <v>6711</v>
      </c>
      <c r="C33" s="39" t="s">
        <v>81</v>
      </c>
      <c r="D33" s="40">
        <v>5000</v>
      </c>
      <c r="E33" s="76">
        <v>5000</v>
      </c>
      <c r="F33" s="76">
        <v>5000</v>
      </c>
    </row>
    <row r="34" spans="1:7" ht="16.05" customHeight="1" x14ac:dyDescent="0.3">
      <c r="A34" s="38"/>
      <c r="B34" s="38">
        <v>6711</v>
      </c>
      <c r="C34" s="39" t="s">
        <v>93</v>
      </c>
      <c r="D34" s="40">
        <v>10100</v>
      </c>
      <c r="E34" s="76">
        <v>10100</v>
      </c>
      <c r="F34" s="76">
        <v>10100</v>
      </c>
    </row>
    <row r="35" spans="1:7" ht="16.05" customHeight="1" x14ac:dyDescent="0.3">
      <c r="A35" s="38"/>
      <c r="B35" s="38">
        <v>6711</v>
      </c>
      <c r="C35" s="39" t="s">
        <v>95</v>
      </c>
      <c r="D35" s="40">
        <v>17850</v>
      </c>
      <c r="E35" s="76">
        <v>17850</v>
      </c>
      <c r="F35" s="76">
        <v>17850</v>
      </c>
    </row>
    <row r="36" spans="1:7" ht="16.05" customHeight="1" thickBot="1" x14ac:dyDescent="0.35">
      <c r="A36" s="72"/>
      <c r="B36" s="71"/>
      <c r="C36" s="46"/>
      <c r="D36" s="47"/>
      <c r="E36" s="77"/>
      <c r="F36" s="77"/>
    </row>
    <row r="37" spans="1:7" ht="18" thickBot="1" x14ac:dyDescent="0.35">
      <c r="A37" s="113" t="s">
        <v>39</v>
      </c>
      <c r="B37" s="114"/>
      <c r="C37" s="115"/>
      <c r="D37" s="48">
        <f>SUM(D13+D18+D24+D29)</f>
        <v>1165395</v>
      </c>
      <c r="E37" s="48">
        <f>SUM(E13+E18+E24+E29)</f>
        <v>1202560</v>
      </c>
      <c r="F37" s="48">
        <f>SUM(F13+F18+F24+F29)</f>
        <v>1206030</v>
      </c>
    </row>
    <row r="38" spans="1:7" s="107" customFormat="1" ht="18" thickBot="1" x14ac:dyDescent="0.35">
      <c r="A38" s="109"/>
      <c r="B38" s="110"/>
      <c r="C38" s="110"/>
      <c r="D38" s="108"/>
      <c r="E38" s="108"/>
      <c r="F38" s="108"/>
      <c r="G38" s="106"/>
    </row>
    <row r="39" spans="1:7" x14ac:dyDescent="0.3">
      <c r="A39" s="124"/>
      <c r="B39" s="124" t="s">
        <v>40</v>
      </c>
      <c r="C39" s="127" t="s">
        <v>82</v>
      </c>
      <c r="D39" s="120" t="s">
        <v>147</v>
      </c>
      <c r="E39" s="122" t="s">
        <v>99</v>
      </c>
      <c r="F39" s="122" t="s">
        <v>105</v>
      </c>
    </row>
    <row r="40" spans="1:7" ht="35.25" customHeight="1" thickBot="1" x14ac:dyDescent="0.35">
      <c r="A40" s="125"/>
      <c r="B40" s="125"/>
      <c r="C40" s="128"/>
      <c r="D40" s="121"/>
      <c r="E40" s="123"/>
      <c r="F40" s="123"/>
    </row>
    <row r="41" spans="1:7" ht="18" thickBot="1" x14ac:dyDescent="0.35">
      <c r="A41" s="49"/>
      <c r="B41" s="49">
        <v>3</v>
      </c>
      <c r="C41" s="50" t="s">
        <v>41</v>
      </c>
      <c r="D41" s="51">
        <f>SUM(D43+D52+D84)</f>
        <v>1160395</v>
      </c>
      <c r="E41" s="51">
        <f>SUM(E43+E52+E84)</f>
        <v>1197560</v>
      </c>
      <c r="F41" s="51">
        <f>SUM(F43+F52+F84)</f>
        <v>1201030</v>
      </c>
    </row>
    <row r="42" spans="1:7" ht="16.95" customHeight="1" x14ac:dyDescent="0.3">
      <c r="A42" s="52"/>
      <c r="B42" s="52"/>
      <c r="C42" s="53"/>
      <c r="D42" s="54"/>
      <c r="E42" s="78"/>
      <c r="F42" s="78"/>
    </row>
    <row r="43" spans="1:7" ht="16.95" customHeight="1" x14ac:dyDescent="0.3">
      <c r="A43" s="29"/>
      <c r="B43" s="29">
        <v>31</v>
      </c>
      <c r="C43" s="30" t="s">
        <v>42</v>
      </c>
      <c r="D43" s="31">
        <f>SUM(D45+D47+D49)</f>
        <v>708935</v>
      </c>
      <c r="E43" s="31">
        <f>SUM(E45+E47+E49)</f>
        <v>723150</v>
      </c>
      <c r="F43" s="31">
        <f>SUM(F45+F47+F49)</f>
        <v>726620</v>
      </c>
    </row>
    <row r="44" spans="1:7" ht="16.95" customHeight="1" x14ac:dyDescent="0.3">
      <c r="A44" s="55"/>
      <c r="B44" s="55"/>
      <c r="C44" s="56"/>
      <c r="D44" s="34"/>
      <c r="E44" s="34"/>
      <c r="F44" s="34"/>
    </row>
    <row r="45" spans="1:7" ht="16.95" customHeight="1" x14ac:dyDescent="0.3">
      <c r="A45" s="35">
        <v>1</v>
      </c>
      <c r="B45" s="35">
        <v>311</v>
      </c>
      <c r="C45" s="36" t="s">
        <v>43</v>
      </c>
      <c r="D45" s="37">
        <f>SUM(D46)</f>
        <v>588235</v>
      </c>
      <c r="E45" s="37">
        <v>598300</v>
      </c>
      <c r="F45" s="37">
        <f>SUM(F46)</f>
        <v>601300</v>
      </c>
    </row>
    <row r="46" spans="1:7" ht="16.95" customHeight="1" x14ac:dyDescent="0.3">
      <c r="A46" s="38"/>
      <c r="B46" s="38">
        <v>3111</v>
      </c>
      <c r="C46" s="39" t="s">
        <v>44</v>
      </c>
      <c r="D46" s="40">
        <v>588235</v>
      </c>
      <c r="E46" s="40">
        <v>598300</v>
      </c>
      <c r="F46" s="40">
        <v>601300</v>
      </c>
    </row>
    <row r="47" spans="1:7" ht="16.95" customHeight="1" x14ac:dyDescent="0.3">
      <c r="A47" s="35">
        <v>2</v>
      </c>
      <c r="B47" s="35">
        <v>312</v>
      </c>
      <c r="C47" s="36" t="s">
        <v>87</v>
      </c>
      <c r="D47" s="37">
        <f>SUM(D48)</f>
        <v>23600</v>
      </c>
      <c r="E47" s="37">
        <v>26100</v>
      </c>
      <c r="F47" s="37">
        <f>SUM(F48)</f>
        <v>26100</v>
      </c>
    </row>
    <row r="48" spans="1:7" ht="16.95" customHeight="1" x14ac:dyDescent="0.3">
      <c r="A48" s="38"/>
      <c r="B48" s="38">
        <v>3121</v>
      </c>
      <c r="C48" s="39" t="s">
        <v>88</v>
      </c>
      <c r="D48" s="40">
        <v>23600</v>
      </c>
      <c r="E48" s="40">
        <v>26100</v>
      </c>
      <c r="F48" s="40">
        <v>26100</v>
      </c>
    </row>
    <row r="49" spans="1:6" ht="16.95" customHeight="1" x14ac:dyDescent="0.3">
      <c r="A49" s="35">
        <v>3</v>
      </c>
      <c r="B49" s="35">
        <v>313</v>
      </c>
      <c r="C49" s="36" t="s">
        <v>45</v>
      </c>
      <c r="D49" s="37">
        <f>SUM(D50:D50)</f>
        <v>97100</v>
      </c>
      <c r="E49" s="37">
        <f>SUM(E50:E50)</f>
        <v>98750</v>
      </c>
      <c r="F49" s="37">
        <f>SUM(F50:F50)</f>
        <v>99220</v>
      </c>
    </row>
    <row r="50" spans="1:6" ht="16.95" customHeight="1" x14ac:dyDescent="0.3">
      <c r="A50" s="38"/>
      <c r="B50" s="38">
        <v>3132</v>
      </c>
      <c r="C50" s="39" t="s">
        <v>46</v>
      </c>
      <c r="D50" s="40">
        <v>97100</v>
      </c>
      <c r="E50" s="40">
        <v>98750</v>
      </c>
      <c r="F50" s="40">
        <v>99220</v>
      </c>
    </row>
    <row r="51" spans="1:6" ht="16.95" customHeight="1" x14ac:dyDescent="0.3">
      <c r="A51" s="38"/>
      <c r="B51" s="38"/>
      <c r="C51" s="39"/>
      <c r="D51" s="41"/>
      <c r="E51" s="76"/>
      <c r="F51" s="76"/>
    </row>
    <row r="52" spans="1:6" ht="16.95" customHeight="1" x14ac:dyDescent="0.3">
      <c r="A52" s="29"/>
      <c r="B52" s="29">
        <v>32</v>
      </c>
      <c r="C52" s="30" t="s">
        <v>47</v>
      </c>
      <c r="D52" s="31">
        <f>SUM(D54,D58,D69,D78)</f>
        <v>449340</v>
      </c>
      <c r="E52" s="31">
        <f>SUM(E54,E58,E69,E78)</f>
        <v>472250</v>
      </c>
      <c r="F52" s="31">
        <f>SUM(F54,F58,F69,F78)</f>
        <v>472200</v>
      </c>
    </row>
    <row r="53" spans="1:6" ht="16.95" customHeight="1" x14ac:dyDescent="0.3">
      <c r="A53" s="55"/>
      <c r="B53" s="55"/>
      <c r="C53" s="56"/>
      <c r="D53" s="34"/>
      <c r="E53" s="34"/>
      <c r="F53" s="34"/>
    </row>
    <row r="54" spans="1:6" ht="16.95" customHeight="1" x14ac:dyDescent="0.3">
      <c r="A54" s="57">
        <v>4</v>
      </c>
      <c r="B54" s="57">
        <v>321</v>
      </c>
      <c r="C54" s="58" t="s">
        <v>48</v>
      </c>
      <c r="D54" s="59">
        <f>SUM(D55:D56)</f>
        <v>3000</v>
      </c>
      <c r="E54" s="59">
        <f>SUM(E55:E56)</f>
        <v>3000</v>
      </c>
      <c r="F54" s="59">
        <f>SUM(F55:F56)</f>
        <v>3000</v>
      </c>
    </row>
    <row r="55" spans="1:6" ht="16.95" customHeight="1" x14ac:dyDescent="0.3">
      <c r="A55" s="38"/>
      <c r="B55" s="38">
        <v>3211</v>
      </c>
      <c r="C55" s="39" t="s">
        <v>49</v>
      </c>
      <c r="D55" s="40">
        <v>2000</v>
      </c>
      <c r="E55" s="40">
        <v>2000</v>
      </c>
      <c r="F55" s="40">
        <v>2000</v>
      </c>
    </row>
    <row r="56" spans="1:6" ht="16.95" customHeight="1" x14ac:dyDescent="0.3">
      <c r="A56" s="38"/>
      <c r="B56" s="38">
        <v>3213</v>
      </c>
      <c r="C56" s="39" t="s">
        <v>50</v>
      </c>
      <c r="D56" s="40">
        <v>1000</v>
      </c>
      <c r="E56" s="40">
        <v>1000</v>
      </c>
      <c r="F56" s="40">
        <v>1000</v>
      </c>
    </row>
    <row r="57" spans="1:6" ht="16.95" customHeight="1" x14ac:dyDescent="0.3">
      <c r="A57" s="38"/>
      <c r="B57" s="38"/>
      <c r="C57" s="39"/>
      <c r="D57" s="41"/>
      <c r="E57" s="76"/>
      <c r="F57" s="76"/>
    </row>
    <row r="58" spans="1:6" ht="16.95" customHeight="1" x14ac:dyDescent="0.3">
      <c r="A58" s="57">
        <v>5</v>
      </c>
      <c r="B58" s="57">
        <v>322</v>
      </c>
      <c r="C58" s="58" t="s">
        <v>51</v>
      </c>
      <c r="D58" s="59">
        <f>SUM(D59:D67)</f>
        <v>382490</v>
      </c>
      <c r="E58" s="59">
        <f>SUM(E59:E67)</f>
        <v>399250</v>
      </c>
      <c r="F58" s="59">
        <f>SUM(F59:F67)</f>
        <v>401200</v>
      </c>
    </row>
    <row r="59" spans="1:6" ht="16.95" customHeight="1" x14ac:dyDescent="0.3">
      <c r="A59" s="38"/>
      <c r="B59" s="38">
        <v>3221</v>
      </c>
      <c r="C59" s="39" t="s">
        <v>52</v>
      </c>
      <c r="D59" s="40">
        <v>31000</v>
      </c>
      <c r="E59" s="40">
        <v>33500</v>
      </c>
      <c r="F59" s="40">
        <v>29950</v>
      </c>
    </row>
    <row r="60" spans="1:6" ht="16.95" customHeight="1" x14ac:dyDescent="0.3">
      <c r="A60" s="38"/>
      <c r="B60" s="38">
        <v>3221</v>
      </c>
      <c r="C60" s="39" t="s">
        <v>54</v>
      </c>
      <c r="D60" s="40">
        <v>15000</v>
      </c>
      <c r="E60" s="40">
        <v>15000</v>
      </c>
      <c r="F60" s="40">
        <v>17500</v>
      </c>
    </row>
    <row r="61" spans="1:6" ht="16.95" customHeight="1" x14ac:dyDescent="0.3">
      <c r="A61" s="38"/>
      <c r="B61" s="38">
        <v>3221</v>
      </c>
      <c r="C61" s="39" t="s">
        <v>53</v>
      </c>
      <c r="D61" s="40">
        <v>1600</v>
      </c>
      <c r="E61" s="40">
        <v>1650</v>
      </c>
      <c r="F61" s="40">
        <v>1650</v>
      </c>
    </row>
    <row r="62" spans="1:6" ht="16.95" customHeight="1" x14ac:dyDescent="0.3">
      <c r="A62" s="38"/>
      <c r="B62" s="38">
        <v>3221</v>
      </c>
      <c r="C62" s="39" t="s">
        <v>101</v>
      </c>
      <c r="D62" s="40">
        <v>10100</v>
      </c>
      <c r="E62" s="40">
        <v>10100</v>
      </c>
      <c r="F62" s="40">
        <v>10100</v>
      </c>
    </row>
    <row r="63" spans="1:6" ht="16.95" customHeight="1" x14ac:dyDescent="0.3">
      <c r="A63" s="38"/>
      <c r="B63" s="38">
        <v>3221</v>
      </c>
      <c r="C63" s="39" t="s">
        <v>101</v>
      </c>
      <c r="D63" s="40">
        <v>2900</v>
      </c>
      <c r="E63" s="40">
        <v>2900</v>
      </c>
      <c r="F63" s="40">
        <v>2900</v>
      </c>
    </row>
    <row r="64" spans="1:6" ht="16.95" customHeight="1" x14ac:dyDescent="0.3">
      <c r="A64" s="38"/>
      <c r="B64" s="38">
        <v>3222</v>
      </c>
      <c r="C64" s="39" t="s">
        <v>55</v>
      </c>
      <c r="D64" s="40">
        <v>291890</v>
      </c>
      <c r="E64" s="40">
        <v>299100</v>
      </c>
      <c r="F64" s="40">
        <v>299100</v>
      </c>
    </row>
    <row r="65" spans="1:6" ht="16.95" customHeight="1" x14ac:dyDescent="0.3">
      <c r="A65" s="38"/>
      <c r="B65" s="38">
        <v>3223</v>
      </c>
      <c r="C65" s="39" t="s">
        <v>56</v>
      </c>
      <c r="D65" s="40">
        <v>15000</v>
      </c>
      <c r="E65" s="40">
        <v>20000</v>
      </c>
      <c r="F65" s="40">
        <v>20000</v>
      </c>
    </row>
    <row r="66" spans="1:6" ht="16.95" customHeight="1" x14ac:dyDescent="0.3">
      <c r="A66" s="38"/>
      <c r="B66" s="38">
        <v>3225</v>
      </c>
      <c r="C66" s="39" t="s">
        <v>89</v>
      </c>
      <c r="D66" s="40">
        <v>10000</v>
      </c>
      <c r="E66" s="40">
        <v>12000</v>
      </c>
      <c r="F66" s="40">
        <v>15000</v>
      </c>
    </row>
    <row r="67" spans="1:6" ht="16.95" customHeight="1" x14ac:dyDescent="0.3">
      <c r="A67" s="38"/>
      <c r="B67" s="38">
        <v>3225</v>
      </c>
      <c r="C67" s="39" t="s">
        <v>89</v>
      </c>
      <c r="D67" s="40">
        <v>5000</v>
      </c>
      <c r="E67" s="40">
        <v>5000</v>
      </c>
      <c r="F67" s="40">
        <v>5000</v>
      </c>
    </row>
    <row r="68" spans="1:6" ht="16.95" customHeight="1" x14ac:dyDescent="0.3">
      <c r="A68" s="35"/>
      <c r="B68" s="35"/>
      <c r="C68" s="36"/>
      <c r="D68" s="60"/>
      <c r="E68" s="79"/>
      <c r="F68" s="79"/>
    </row>
    <row r="69" spans="1:6" ht="16.95" customHeight="1" x14ac:dyDescent="0.3">
      <c r="A69" s="57">
        <v>6</v>
      </c>
      <c r="B69" s="57">
        <v>323</v>
      </c>
      <c r="C69" s="58" t="s">
        <v>91</v>
      </c>
      <c r="D69" s="59">
        <f>SUM(D70:D77)</f>
        <v>36200</v>
      </c>
      <c r="E69" s="59">
        <f>SUM(E70:E77)</f>
        <v>41200</v>
      </c>
      <c r="F69" s="59">
        <f>SUM(F70:F77)</f>
        <v>38700</v>
      </c>
    </row>
    <row r="70" spans="1:6" ht="16.95" customHeight="1" x14ac:dyDescent="0.3">
      <c r="A70" s="38"/>
      <c r="B70" s="38">
        <v>3231</v>
      </c>
      <c r="C70" s="39" t="s">
        <v>57</v>
      </c>
      <c r="D70" s="40">
        <v>5000</v>
      </c>
      <c r="E70" s="40">
        <v>5000</v>
      </c>
      <c r="F70" s="40">
        <v>5000</v>
      </c>
    </row>
    <row r="71" spans="1:6" ht="16.95" customHeight="1" x14ac:dyDescent="0.3">
      <c r="A71" s="38"/>
      <c r="B71" s="38">
        <v>3232</v>
      </c>
      <c r="C71" s="39" t="s">
        <v>94</v>
      </c>
      <c r="D71" s="40">
        <v>2500</v>
      </c>
      <c r="E71" s="40">
        <v>2500</v>
      </c>
      <c r="F71" s="40">
        <v>2500</v>
      </c>
    </row>
    <row r="72" spans="1:6" ht="16.95" customHeight="1" x14ac:dyDescent="0.3">
      <c r="A72" s="38"/>
      <c r="B72" s="38">
        <v>3233</v>
      </c>
      <c r="C72" s="39" t="s">
        <v>58</v>
      </c>
      <c r="D72" s="40">
        <v>10000</v>
      </c>
      <c r="E72" s="40">
        <v>13000</v>
      </c>
      <c r="F72" s="40">
        <v>10000</v>
      </c>
    </row>
    <row r="73" spans="1:6" ht="16.95" customHeight="1" x14ac:dyDescent="0.3">
      <c r="A73" s="38"/>
      <c r="B73" s="38">
        <v>3234</v>
      </c>
      <c r="C73" s="39" t="s">
        <v>154</v>
      </c>
      <c r="D73" s="40">
        <v>5000</v>
      </c>
      <c r="E73" s="40">
        <v>7000</v>
      </c>
      <c r="F73" s="40">
        <v>7500</v>
      </c>
    </row>
    <row r="74" spans="1:6" ht="16.95" customHeight="1" x14ac:dyDescent="0.3">
      <c r="A74" s="38"/>
      <c r="B74" s="38">
        <v>3236</v>
      </c>
      <c r="C74" s="39" t="s">
        <v>59</v>
      </c>
      <c r="D74" s="40">
        <v>2700</v>
      </c>
      <c r="E74" s="40">
        <v>2700</v>
      </c>
      <c r="F74" s="40">
        <v>2700</v>
      </c>
    </row>
    <row r="75" spans="1:6" ht="16.95" customHeight="1" x14ac:dyDescent="0.3">
      <c r="A75" s="38"/>
      <c r="B75" s="38">
        <v>3237</v>
      </c>
      <c r="C75" s="39" t="s">
        <v>60</v>
      </c>
      <c r="D75" s="40">
        <v>5000</v>
      </c>
      <c r="E75" s="40">
        <v>5000</v>
      </c>
      <c r="F75" s="40">
        <v>5000</v>
      </c>
    </row>
    <row r="76" spans="1:6" ht="16.95" customHeight="1" x14ac:dyDescent="0.3">
      <c r="A76" s="38"/>
      <c r="B76" s="38">
        <v>3238</v>
      </c>
      <c r="C76" s="39" t="s">
        <v>61</v>
      </c>
      <c r="D76" s="40">
        <v>3000</v>
      </c>
      <c r="E76" s="40">
        <v>3000</v>
      </c>
      <c r="F76" s="40">
        <v>3000</v>
      </c>
    </row>
    <row r="77" spans="1:6" ht="16.95" customHeight="1" x14ac:dyDescent="0.3">
      <c r="A77" s="38"/>
      <c r="B77" s="38">
        <v>3239</v>
      </c>
      <c r="C77" s="39" t="s">
        <v>62</v>
      </c>
      <c r="D77" s="40">
        <v>3000</v>
      </c>
      <c r="E77" s="40">
        <v>3000</v>
      </c>
      <c r="F77" s="40">
        <v>3000</v>
      </c>
    </row>
    <row r="78" spans="1:6" ht="16.95" customHeight="1" x14ac:dyDescent="0.3">
      <c r="A78" s="57">
        <v>7</v>
      </c>
      <c r="B78" s="57">
        <v>329</v>
      </c>
      <c r="C78" s="58" t="s">
        <v>63</v>
      </c>
      <c r="D78" s="59">
        <f>SUM(D79:D82)</f>
        <v>27650</v>
      </c>
      <c r="E78" s="59">
        <f>SUM(E79:E82)</f>
        <v>28800</v>
      </c>
      <c r="F78" s="59">
        <f>SUM(F79:F82)</f>
        <v>29300</v>
      </c>
    </row>
    <row r="79" spans="1:6" ht="16.95" customHeight="1" x14ac:dyDescent="0.3">
      <c r="A79" s="38"/>
      <c r="B79" s="38">
        <v>3291</v>
      </c>
      <c r="C79" s="39" t="s">
        <v>90</v>
      </c>
      <c r="D79" s="40">
        <v>17850</v>
      </c>
      <c r="E79" s="40">
        <v>17850</v>
      </c>
      <c r="F79" s="40">
        <v>17850</v>
      </c>
    </row>
    <row r="80" spans="1:6" ht="16.95" customHeight="1" x14ac:dyDescent="0.3">
      <c r="A80" s="38"/>
      <c r="B80" s="38">
        <v>3292</v>
      </c>
      <c r="C80" s="39" t="s">
        <v>64</v>
      </c>
      <c r="D80" s="40">
        <v>3300</v>
      </c>
      <c r="E80" s="40">
        <v>3450</v>
      </c>
      <c r="F80" s="40">
        <v>3450</v>
      </c>
    </row>
    <row r="81" spans="1:6" ht="16.95" customHeight="1" x14ac:dyDescent="0.3">
      <c r="A81" s="38"/>
      <c r="B81" s="38">
        <v>3293</v>
      </c>
      <c r="C81" s="39" t="s">
        <v>65</v>
      </c>
      <c r="D81" s="40">
        <v>1500</v>
      </c>
      <c r="E81" s="40">
        <v>1500</v>
      </c>
      <c r="F81" s="40">
        <v>1500</v>
      </c>
    </row>
    <row r="82" spans="1:6" ht="16.95" customHeight="1" x14ac:dyDescent="0.3">
      <c r="A82" s="38"/>
      <c r="B82" s="38">
        <v>3299</v>
      </c>
      <c r="C82" s="39" t="s">
        <v>66</v>
      </c>
      <c r="D82" s="40">
        <v>5000</v>
      </c>
      <c r="E82" s="40">
        <v>6000</v>
      </c>
      <c r="F82" s="40">
        <v>6500</v>
      </c>
    </row>
    <row r="83" spans="1:6" ht="16.95" customHeight="1" x14ac:dyDescent="0.3">
      <c r="A83" s="38"/>
      <c r="B83" s="38"/>
      <c r="C83" s="39"/>
      <c r="D83" s="41"/>
      <c r="E83" s="76"/>
      <c r="F83" s="76"/>
    </row>
    <row r="84" spans="1:6" ht="16.95" customHeight="1" x14ac:dyDescent="0.3">
      <c r="A84" s="29"/>
      <c r="B84" s="29">
        <v>34</v>
      </c>
      <c r="C84" s="30" t="s">
        <v>67</v>
      </c>
      <c r="D84" s="31">
        <f>SUM(D86)</f>
        <v>2120</v>
      </c>
      <c r="E84" s="31">
        <f>SUM(E86)</f>
        <v>2160</v>
      </c>
      <c r="F84" s="31">
        <f>SUM(F86)</f>
        <v>2210</v>
      </c>
    </row>
    <row r="85" spans="1:6" ht="16.95" customHeight="1" x14ac:dyDescent="0.3">
      <c r="A85" s="32"/>
      <c r="B85" s="32"/>
      <c r="C85" s="33"/>
      <c r="D85" s="34"/>
      <c r="E85" s="34"/>
      <c r="F85" s="34"/>
    </row>
    <row r="86" spans="1:6" ht="16.95" customHeight="1" x14ac:dyDescent="0.3">
      <c r="A86" s="57">
        <v>8</v>
      </c>
      <c r="B86" s="57">
        <v>343</v>
      </c>
      <c r="C86" s="58" t="s">
        <v>68</v>
      </c>
      <c r="D86" s="59">
        <f>SUM(D87:D88)</f>
        <v>2120</v>
      </c>
      <c r="E86" s="59">
        <f>SUM(E87:E88)</f>
        <v>2160</v>
      </c>
      <c r="F86" s="59">
        <f>SUM(F87:F88)</f>
        <v>2210</v>
      </c>
    </row>
    <row r="87" spans="1:6" ht="16.95" customHeight="1" x14ac:dyDescent="0.3">
      <c r="A87" s="38"/>
      <c r="B87" s="38">
        <v>3431</v>
      </c>
      <c r="C87" s="39" t="s">
        <v>69</v>
      </c>
      <c r="D87" s="40">
        <v>2110</v>
      </c>
      <c r="E87" s="40">
        <v>2150</v>
      </c>
      <c r="F87" s="40">
        <v>2200</v>
      </c>
    </row>
    <row r="88" spans="1:6" ht="16.95" customHeight="1" x14ac:dyDescent="0.3">
      <c r="A88" s="38"/>
      <c r="B88" s="38">
        <v>3431</v>
      </c>
      <c r="C88" s="39" t="s">
        <v>69</v>
      </c>
      <c r="D88" s="40">
        <v>10</v>
      </c>
      <c r="E88" s="40">
        <v>10</v>
      </c>
      <c r="F88" s="40">
        <v>10</v>
      </c>
    </row>
    <row r="89" spans="1:6" ht="16.95" customHeight="1" x14ac:dyDescent="0.3">
      <c r="A89" s="61"/>
      <c r="B89" s="61"/>
      <c r="C89" s="62"/>
      <c r="D89" s="62"/>
      <c r="E89" s="80"/>
      <c r="F89" s="80"/>
    </row>
    <row r="90" spans="1:6" ht="16.95" customHeight="1" x14ac:dyDescent="0.3">
      <c r="A90" s="63"/>
      <c r="B90" s="63">
        <v>4</v>
      </c>
      <c r="C90" s="64" t="s">
        <v>70</v>
      </c>
      <c r="D90" s="65">
        <f>SUM(D92)</f>
        <v>5000</v>
      </c>
      <c r="E90" s="65">
        <f>SUM(E92)</f>
        <v>5000</v>
      </c>
      <c r="F90" s="65">
        <f>SUM(F92)</f>
        <v>5000</v>
      </c>
    </row>
    <row r="91" spans="1:6" ht="16.95" customHeight="1" x14ac:dyDescent="0.3">
      <c r="A91" s="66"/>
      <c r="B91" s="66"/>
      <c r="C91" s="67"/>
      <c r="D91" s="67"/>
      <c r="E91" s="81"/>
      <c r="F91" s="81"/>
    </row>
    <row r="92" spans="1:6" ht="16.95" customHeight="1" x14ac:dyDescent="0.3">
      <c r="A92" s="29"/>
      <c r="B92" s="29">
        <v>42</v>
      </c>
      <c r="C92" s="30" t="s">
        <v>71</v>
      </c>
      <c r="D92" s="31">
        <f>SUM(D94)</f>
        <v>5000</v>
      </c>
      <c r="E92" s="31">
        <f>SUM(E94)</f>
        <v>5000</v>
      </c>
      <c r="F92" s="31">
        <f>SUM(F94)</f>
        <v>5000</v>
      </c>
    </row>
    <row r="93" spans="1:6" ht="16.95" customHeight="1" x14ac:dyDescent="0.3">
      <c r="A93" s="32"/>
      <c r="B93" s="32"/>
      <c r="C93" s="33"/>
      <c r="D93" s="34"/>
      <c r="E93" s="34"/>
      <c r="F93" s="34"/>
    </row>
    <row r="94" spans="1:6" ht="16.95" customHeight="1" x14ac:dyDescent="0.3">
      <c r="A94" s="68">
        <v>9</v>
      </c>
      <c r="B94" s="68">
        <v>422</v>
      </c>
      <c r="C94" s="69" t="s">
        <v>72</v>
      </c>
      <c r="D94" s="70">
        <f>SUM(D95)</f>
        <v>5000</v>
      </c>
      <c r="E94" s="70">
        <f>SUM(E95:E96)</f>
        <v>5000</v>
      </c>
      <c r="F94" s="70">
        <f>SUM(F95:F96)</f>
        <v>5000</v>
      </c>
    </row>
    <row r="95" spans="1:6" ht="16.95" customHeight="1" x14ac:dyDescent="0.3">
      <c r="A95" s="38"/>
      <c r="B95" s="38">
        <v>4221</v>
      </c>
      <c r="C95" s="39" t="s">
        <v>73</v>
      </c>
      <c r="D95" s="40">
        <v>5000</v>
      </c>
      <c r="E95" s="40">
        <v>5000</v>
      </c>
      <c r="F95" s="40">
        <v>5000</v>
      </c>
    </row>
    <row r="96" spans="1:6" ht="16.95" customHeight="1" x14ac:dyDescent="0.3">
      <c r="A96" s="38"/>
      <c r="B96" s="38">
        <v>4221</v>
      </c>
      <c r="C96" s="39" t="s">
        <v>73</v>
      </c>
      <c r="D96" s="40"/>
      <c r="E96" s="40"/>
      <c r="F96" s="40"/>
    </row>
    <row r="97" spans="1:6" ht="16.95" customHeight="1" thickBot="1" x14ac:dyDescent="0.35">
      <c r="A97" s="73"/>
      <c r="B97" s="71"/>
      <c r="C97" s="46"/>
      <c r="D97" s="47"/>
      <c r="E97" s="77"/>
      <c r="F97" s="77"/>
    </row>
    <row r="98" spans="1:6" ht="16.95" customHeight="1" thickBot="1" x14ac:dyDescent="0.35">
      <c r="A98" s="113" t="s">
        <v>74</v>
      </c>
      <c r="B98" s="114"/>
      <c r="C98" s="115"/>
      <c r="D98" s="48">
        <f>SUM(D90+D41)</f>
        <v>1165395</v>
      </c>
      <c r="E98" s="48">
        <f>SUM(E90+E41)</f>
        <v>1202560</v>
      </c>
      <c r="F98" s="48">
        <f>SUM(F90+F41)</f>
        <v>1206030</v>
      </c>
    </row>
    <row r="101" spans="1:6" x14ac:dyDescent="0.3">
      <c r="B101" s="3" t="s">
        <v>75</v>
      </c>
      <c r="D101" s="6"/>
    </row>
    <row r="102" spans="1:6" x14ac:dyDescent="0.3">
      <c r="B102" s="3" t="s">
        <v>76</v>
      </c>
    </row>
    <row r="103" spans="1:6" x14ac:dyDescent="0.3">
      <c r="B103" s="3" t="s">
        <v>77</v>
      </c>
    </row>
    <row r="106" spans="1:6" x14ac:dyDescent="0.3">
      <c r="E106" s="126" t="s">
        <v>78</v>
      </c>
      <c r="F106" s="126"/>
    </row>
    <row r="107" spans="1:6" x14ac:dyDescent="0.3">
      <c r="E107" s="126" t="s">
        <v>79</v>
      </c>
      <c r="F107" s="126"/>
    </row>
  </sheetData>
  <mergeCells count="21">
    <mergeCell ref="A1:C1"/>
    <mergeCell ref="A2:C2"/>
    <mergeCell ref="A3:C3"/>
    <mergeCell ref="A4:C4"/>
    <mergeCell ref="A9:A10"/>
    <mergeCell ref="E106:F106"/>
    <mergeCell ref="E107:F107"/>
    <mergeCell ref="B39:B40"/>
    <mergeCell ref="C39:C40"/>
    <mergeCell ref="D39:D40"/>
    <mergeCell ref="E39:E40"/>
    <mergeCell ref="F39:F40"/>
    <mergeCell ref="A37:C37"/>
    <mergeCell ref="A98:C98"/>
    <mergeCell ref="B6:F6"/>
    <mergeCell ref="B9:B10"/>
    <mergeCell ref="C9:C10"/>
    <mergeCell ref="D9:D10"/>
    <mergeCell ref="E9:E10"/>
    <mergeCell ref="F9:F10"/>
    <mergeCell ref="A39:A40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1"/>
  <sheetViews>
    <sheetView workbookViewId="0">
      <selection activeCell="G36" sqref="G36"/>
    </sheetView>
  </sheetViews>
  <sheetFormatPr defaultRowHeight="14.4" x14ac:dyDescent="0.3"/>
  <cols>
    <col min="2" max="2" width="23.5546875" customWidth="1"/>
    <col min="3" max="3" width="11.88671875" customWidth="1"/>
    <col min="4" max="4" width="12.44140625" customWidth="1"/>
    <col min="5" max="5" width="14.33203125" customWidth="1"/>
    <col min="6" max="6" width="11.109375" customWidth="1"/>
    <col min="7" max="7" width="16.33203125" customWidth="1"/>
    <col min="8" max="8" width="13.5546875" customWidth="1"/>
    <col min="9" max="9" width="12.88671875" customWidth="1"/>
    <col min="10" max="10" width="27.5546875" customWidth="1"/>
    <col min="11" max="11" width="18.109375" customWidth="1"/>
    <col min="12" max="12" width="14.44140625" customWidth="1"/>
    <col min="13" max="13" width="11.5546875" customWidth="1"/>
    <col min="14" max="14" width="18.88671875" customWidth="1"/>
    <col min="15" max="15" width="18.6640625" customWidth="1"/>
    <col min="16" max="16" width="28.88671875" customWidth="1"/>
    <col min="17" max="17" width="10.44140625" customWidth="1"/>
    <col min="18" max="18" width="11.88671875" customWidth="1"/>
    <col min="19" max="19" width="11" customWidth="1"/>
    <col min="22" max="22" width="15.6640625" customWidth="1"/>
  </cols>
  <sheetData>
    <row r="3" spans="2:10" x14ac:dyDescent="0.3">
      <c r="B3" s="97"/>
      <c r="C3" s="97"/>
      <c r="D3" s="97"/>
      <c r="E3" s="97"/>
      <c r="F3" s="97"/>
      <c r="G3" s="97"/>
      <c r="H3" s="97"/>
      <c r="I3" s="97"/>
      <c r="J3" s="97"/>
    </row>
    <row r="5" spans="2:10" x14ac:dyDescent="0.3">
      <c r="C5" s="6"/>
      <c r="E5" s="6"/>
      <c r="G5" s="6"/>
    </row>
    <row r="6" spans="2:10" x14ac:dyDescent="0.3">
      <c r="C6" s="6"/>
      <c r="E6" s="6"/>
      <c r="G6" s="6"/>
    </row>
    <row r="7" spans="2:10" x14ac:dyDescent="0.3">
      <c r="C7" s="6"/>
      <c r="E7" s="6"/>
      <c r="G7" s="6"/>
    </row>
    <row r="8" spans="2:10" x14ac:dyDescent="0.3">
      <c r="C8" s="6"/>
      <c r="E8" s="6"/>
      <c r="G8" s="6"/>
    </row>
    <row r="9" spans="2:10" x14ac:dyDescent="0.3">
      <c r="C9" s="6"/>
      <c r="E9" s="6"/>
      <c r="G9" s="6"/>
    </row>
    <row r="10" spans="2:10" x14ac:dyDescent="0.3">
      <c r="C10" s="6"/>
      <c r="E10" s="6"/>
      <c r="G10" s="6"/>
    </row>
    <row r="11" spans="2:10" x14ac:dyDescent="0.3">
      <c r="C11" s="6"/>
      <c r="E11" s="6"/>
      <c r="G11" s="6"/>
    </row>
    <row r="12" spans="2:10" x14ac:dyDescent="0.3">
      <c r="C12" s="6"/>
      <c r="E12" s="6"/>
      <c r="G12" s="6"/>
    </row>
    <row r="17" spans="1:23" ht="15.6" x14ac:dyDescent="0.3">
      <c r="L17" s="131" t="s">
        <v>127</v>
      </c>
      <c r="M17" s="131"/>
      <c r="N17" s="131"/>
    </row>
    <row r="18" spans="1:23" ht="28.8" x14ac:dyDescent="0.3">
      <c r="A18" s="95" t="s">
        <v>128</v>
      </c>
      <c r="B18" s="95" t="s">
        <v>106</v>
      </c>
      <c r="C18" s="95" t="s">
        <v>114</v>
      </c>
      <c r="D18" s="95" t="s">
        <v>117</v>
      </c>
      <c r="E18" s="95" t="s">
        <v>115</v>
      </c>
      <c r="F18" s="95" t="s">
        <v>118</v>
      </c>
      <c r="G18" s="95" t="s">
        <v>119</v>
      </c>
      <c r="H18" s="95" t="s">
        <v>116</v>
      </c>
      <c r="I18" s="95" t="s">
        <v>120</v>
      </c>
      <c r="J18" s="95" t="s">
        <v>136</v>
      </c>
      <c r="K18" s="88" t="s">
        <v>137</v>
      </c>
      <c r="L18" s="95" t="s">
        <v>126</v>
      </c>
      <c r="M18" s="95" t="s">
        <v>120</v>
      </c>
      <c r="N18" s="88" t="s">
        <v>145</v>
      </c>
      <c r="O18" s="88" t="s">
        <v>144</v>
      </c>
      <c r="P18" s="88" t="s">
        <v>146</v>
      </c>
      <c r="Q18" s="86" t="s">
        <v>121</v>
      </c>
      <c r="R18" s="87" t="s">
        <v>138</v>
      </c>
      <c r="S18" s="87" t="s">
        <v>122</v>
      </c>
      <c r="T18" s="86" t="s">
        <v>123</v>
      </c>
      <c r="U18" s="86" t="s">
        <v>124</v>
      </c>
      <c r="V18" s="88" t="s">
        <v>125</v>
      </c>
    </row>
    <row r="19" spans="1:23" x14ac:dyDescent="0.3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23" x14ac:dyDescent="0.3">
      <c r="A20" s="98" t="s">
        <v>129</v>
      </c>
      <c r="B20" s="89" t="s">
        <v>107</v>
      </c>
      <c r="C20" s="92"/>
      <c r="D20" s="92">
        <f>SUM(C20*9%)</f>
        <v>0</v>
      </c>
      <c r="E20" s="92">
        <v>9326.35</v>
      </c>
      <c r="F20" s="92">
        <f t="shared" ref="F20:F26" si="0">SUM(E20*15%)</f>
        <v>1398.9525000000001</v>
      </c>
      <c r="G20" s="92">
        <f t="shared" ref="G20:G26" si="1">SUM(E20*5%)</f>
        <v>466.31750000000005</v>
      </c>
      <c r="H20" s="92">
        <f>SUM(F20+G20)</f>
        <v>1865.2700000000002</v>
      </c>
      <c r="I20" s="93">
        <f>SUM(E20-H20)</f>
        <v>7461.08</v>
      </c>
      <c r="J20" s="92">
        <f t="shared" ref="J20:J26" si="2">SUM(E20*16.5%)</f>
        <v>1538.8477500000001</v>
      </c>
      <c r="K20" s="92">
        <f t="shared" ref="K20:K26" si="3">SUM(E20+J20)</f>
        <v>10865.197750000001</v>
      </c>
      <c r="L20" s="90">
        <f t="shared" ref="L20:L25" si="4">SUM(E20*12)</f>
        <v>111916.20000000001</v>
      </c>
      <c r="M20" s="90">
        <f>SUM(I20*12)</f>
        <v>89532.959999999992</v>
      </c>
      <c r="N20" s="90">
        <f>SUM(J20*12)</f>
        <v>18466.173000000003</v>
      </c>
      <c r="O20" s="90">
        <f t="shared" ref="O20:O25" si="5">SUM(H20*12)</f>
        <v>22383.24</v>
      </c>
      <c r="P20" s="90">
        <f>SUM(L20+N20)</f>
        <v>130382.37300000002</v>
      </c>
    </row>
    <row r="21" spans="1:23" x14ac:dyDescent="0.3">
      <c r="A21" s="98" t="s">
        <v>130</v>
      </c>
      <c r="B21" s="89" t="s">
        <v>108</v>
      </c>
      <c r="C21" s="92">
        <v>7085</v>
      </c>
      <c r="D21" s="92">
        <f>SUM(C21*7%)</f>
        <v>495.95000000000005</v>
      </c>
      <c r="E21" s="92">
        <f t="shared" ref="E21:E26" si="6">SUM(C21+D21)</f>
        <v>7580.95</v>
      </c>
      <c r="F21" s="92">
        <f t="shared" si="0"/>
        <v>1137.1424999999999</v>
      </c>
      <c r="G21" s="92">
        <f t="shared" si="1"/>
        <v>379.04750000000001</v>
      </c>
      <c r="H21" s="92">
        <f t="shared" ref="H21:H26" si="7">SUM(F21+G21)</f>
        <v>1516.19</v>
      </c>
      <c r="I21" s="93">
        <f>SUM(E21-H21)</f>
        <v>6064.76</v>
      </c>
      <c r="J21" s="92">
        <f t="shared" si="2"/>
        <v>1250.8567499999999</v>
      </c>
      <c r="K21" s="92">
        <f t="shared" si="3"/>
        <v>8831.8067499999997</v>
      </c>
      <c r="L21" s="90">
        <f t="shared" si="4"/>
        <v>90971.4</v>
      </c>
      <c r="M21" s="90">
        <f>SUM(I21*12)</f>
        <v>72777.119999999995</v>
      </c>
      <c r="N21" s="90">
        <f>SUM(J21*12)</f>
        <v>15010.280999999999</v>
      </c>
      <c r="O21" s="90">
        <f t="shared" si="5"/>
        <v>18194.28</v>
      </c>
      <c r="P21" s="90">
        <f t="shared" ref="P21:P26" si="8">SUM(L21+N21)</f>
        <v>105981.681</v>
      </c>
    </row>
    <row r="22" spans="1:23" x14ac:dyDescent="0.3">
      <c r="A22" s="98" t="s">
        <v>131</v>
      </c>
      <c r="B22" s="89" t="s">
        <v>109</v>
      </c>
      <c r="C22" s="92">
        <v>7085</v>
      </c>
      <c r="D22" s="92">
        <f>SUM(C22*3%)</f>
        <v>212.54999999999998</v>
      </c>
      <c r="E22" s="92">
        <f t="shared" si="6"/>
        <v>7297.55</v>
      </c>
      <c r="F22" s="92">
        <f t="shared" si="0"/>
        <v>1094.6324999999999</v>
      </c>
      <c r="G22" s="92">
        <f t="shared" si="1"/>
        <v>364.87750000000005</v>
      </c>
      <c r="H22" s="92">
        <f t="shared" si="7"/>
        <v>1459.51</v>
      </c>
      <c r="I22" s="93">
        <f>SUM(E22-H22-V22)</f>
        <v>5299.9974400000001</v>
      </c>
      <c r="J22" s="92">
        <f t="shared" si="2"/>
        <v>1204.0957500000002</v>
      </c>
      <c r="K22" s="92">
        <f t="shared" si="3"/>
        <v>8501.6457499999997</v>
      </c>
      <c r="L22" s="90">
        <f t="shared" si="4"/>
        <v>87570.6</v>
      </c>
      <c r="M22" s="90">
        <f t="shared" ref="M22:N25" si="9">SUM(I22*12)</f>
        <v>63599.969280000005</v>
      </c>
      <c r="N22" s="90">
        <f t="shared" si="9"/>
        <v>14449.149000000001</v>
      </c>
      <c r="O22" s="90">
        <f t="shared" si="5"/>
        <v>17514.12</v>
      </c>
      <c r="P22" s="90">
        <f t="shared" si="8"/>
        <v>102019.74900000001</v>
      </c>
      <c r="Q22" s="6">
        <v>3800</v>
      </c>
      <c r="R22" s="6">
        <f>SUM(E22-H22)</f>
        <v>5838.04</v>
      </c>
      <c r="S22" s="6">
        <f>SUM(R22-Q22)</f>
        <v>2038.04</v>
      </c>
      <c r="T22" s="6">
        <f>SUM(S22*24%)</f>
        <v>489.12959999999998</v>
      </c>
      <c r="U22" s="6">
        <f>SUM(T22*10%)</f>
        <v>48.912959999999998</v>
      </c>
      <c r="V22" s="6">
        <f>SUM(T22+U22)</f>
        <v>538.04255999999998</v>
      </c>
    </row>
    <row r="23" spans="1:23" x14ac:dyDescent="0.3">
      <c r="A23" s="98" t="s">
        <v>132</v>
      </c>
      <c r="B23" s="89" t="s">
        <v>110</v>
      </c>
      <c r="C23" s="92">
        <v>4850.5</v>
      </c>
      <c r="D23" s="92">
        <f>SUM(C23*1.5%)</f>
        <v>72.757499999999993</v>
      </c>
      <c r="E23" s="92">
        <f t="shared" si="6"/>
        <v>4923.2574999999997</v>
      </c>
      <c r="F23" s="92">
        <f t="shared" si="0"/>
        <v>738.48862499999996</v>
      </c>
      <c r="G23" s="92">
        <f t="shared" si="1"/>
        <v>246.16287499999999</v>
      </c>
      <c r="H23" s="92">
        <f t="shared" si="7"/>
        <v>984.65149999999994</v>
      </c>
      <c r="I23" s="93">
        <f>SUM(E23-H23-V23)</f>
        <v>3891.4799599999997</v>
      </c>
      <c r="J23" s="92">
        <f t="shared" si="2"/>
        <v>812.33748749999995</v>
      </c>
      <c r="K23" s="92">
        <f t="shared" si="3"/>
        <v>5735.5949874999997</v>
      </c>
      <c r="L23" s="90">
        <f t="shared" si="4"/>
        <v>59079.09</v>
      </c>
      <c r="M23" s="90">
        <f t="shared" si="9"/>
        <v>46697.759519999992</v>
      </c>
      <c r="N23" s="90">
        <f t="shared" si="9"/>
        <v>9748.0498499999994</v>
      </c>
      <c r="O23" s="90">
        <f t="shared" si="5"/>
        <v>11815.817999999999</v>
      </c>
      <c r="P23" s="90">
        <f t="shared" si="8"/>
        <v>68827.139849999992</v>
      </c>
      <c r="Q23" s="6">
        <v>3800</v>
      </c>
      <c r="R23" s="6">
        <f>SUM(E23-H23)</f>
        <v>3938.6059999999998</v>
      </c>
      <c r="S23" s="6">
        <f>SUM(R23-Q23)</f>
        <v>138.60599999999977</v>
      </c>
      <c r="T23" s="6">
        <f>SUM(S23*24%)</f>
        <v>33.265439999999941</v>
      </c>
      <c r="U23" s="6">
        <f>SUM(S23*10%)</f>
        <v>13.860599999999977</v>
      </c>
      <c r="V23" s="6">
        <f>SUM(T23+U23)</f>
        <v>47.126039999999918</v>
      </c>
    </row>
    <row r="24" spans="1:23" x14ac:dyDescent="0.3">
      <c r="A24" s="98" t="s">
        <v>133</v>
      </c>
      <c r="B24" s="89" t="s">
        <v>111</v>
      </c>
      <c r="C24" s="92">
        <v>7085</v>
      </c>
      <c r="D24" s="92">
        <f>SUM(C24*4%)</f>
        <v>283.40000000000003</v>
      </c>
      <c r="E24" s="92">
        <f t="shared" si="6"/>
        <v>7368.4</v>
      </c>
      <c r="F24" s="92">
        <f t="shared" si="0"/>
        <v>1105.26</v>
      </c>
      <c r="G24" s="92">
        <f t="shared" si="1"/>
        <v>368.42</v>
      </c>
      <c r="H24" s="92">
        <f t="shared" si="7"/>
        <v>1473.68</v>
      </c>
      <c r="I24" s="93">
        <f>SUM(E24-H24)</f>
        <v>5894.7199999999993</v>
      </c>
      <c r="J24" s="92">
        <f t="shared" si="2"/>
        <v>1215.7860000000001</v>
      </c>
      <c r="K24" s="92">
        <f t="shared" si="3"/>
        <v>8584.1859999999997</v>
      </c>
      <c r="L24" s="90">
        <f t="shared" si="4"/>
        <v>88420.799999999988</v>
      </c>
      <c r="M24" s="90">
        <f t="shared" si="9"/>
        <v>70736.639999999985</v>
      </c>
      <c r="N24" s="90">
        <f t="shared" si="9"/>
        <v>14589.432000000001</v>
      </c>
      <c r="O24" s="90">
        <f t="shared" si="5"/>
        <v>17684.16</v>
      </c>
      <c r="P24" s="90">
        <f t="shared" si="8"/>
        <v>103010.23199999999</v>
      </c>
      <c r="Q24" s="6"/>
      <c r="R24" s="6"/>
      <c r="S24" s="6"/>
    </row>
    <row r="25" spans="1:23" x14ac:dyDescent="0.3">
      <c r="A25" s="98" t="s">
        <v>134</v>
      </c>
      <c r="B25" s="89" t="s">
        <v>112</v>
      </c>
      <c r="C25" s="92">
        <v>7085</v>
      </c>
      <c r="D25" s="91">
        <f>SUM(C25*1%)</f>
        <v>70.850000000000009</v>
      </c>
      <c r="E25" s="92">
        <f t="shared" si="6"/>
        <v>7155.85</v>
      </c>
      <c r="F25" s="92">
        <f t="shared" si="0"/>
        <v>1073.3775000000001</v>
      </c>
      <c r="G25" s="92">
        <f t="shared" si="1"/>
        <v>357.79250000000002</v>
      </c>
      <c r="H25" s="92">
        <f t="shared" si="7"/>
        <v>1431.17</v>
      </c>
      <c r="I25" s="93">
        <f>SUM(E25-H25-V25)</f>
        <v>5216.56448</v>
      </c>
      <c r="J25" s="92">
        <f t="shared" si="2"/>
        <v>1180.7152500000002</v>
      </c>
      <c r="K25" s="92">
        <f t="shared" si="3"/>
        <v>8336.5652499999997</v>
      </c>
      <c r="L25" s="90">
        <f t="shared" si="4"/>
        <v>85870.200000000012</v>
      </c>
      <c r="M25" s="90">
        <f t="shared" si="9"/>
        <v>62598.773759999996</v>
      </c>
      <c r="N25" s="90">
        <f t="shared" si="9"/>
        <v>14168.583000000002</v>
      </c>
      <c r="O25" s="90">
        <f t="shared" si="5"/>
        <v>17174.04</v>
      </c>
      <c r="P25" s="90">
        <f t="shared" si="8"/>
        <v>100038.78300000001</v>
      </c>
      <c r="Q25" s="6">
        <v>3800</v>
      </c>
      <c r="R25" s="6">
        <f>SUM(E25-H25)</f>
        <v>5724.68</v>
      </c>
      <c r="S25" s="6">
        <f>SUM(R25-Q25)</f>
        <v>1924.6800000000003</v>
      </c>
      <c r="T25" s="6">
        <f>SUM(S25*24%)</f>
        <v>461.92320000000007</v>
      </c>
      <c r="U25" s="6">
        <f>SUM(T25*10%)</f>
        <v>46.192320000000009</v>
      </c>
      <c r="V25" s="6">
        <f>SUM(T25+U25)</f>
        <v>508.11552000000006</v>
      </c>
      <c r="W25" s="6"/>
    </row>
    <row r="26" spans="1:23" x14ac:dyDescent="0.3">
      <c r="A26" s="98" t="s">
        <v>135</v>
      </c>
      <c r="B26" s="89" t="s">
        <v>113</v>
      </c>
      <c r="C26" s="92">
        <v>7085</v>
      </c>
      <c r="D26" s="91">
        <f>SUM(C26*1%)</f>
        <v>70.850000000000009</v>
      </c>
      <c r="E26" s="92">
        <f t="shared" si="6"/>
        <v>7155.85</v>
      </c>
      <c r="F26" s="92">
        <f t="shared" si="0"/>
        <v>1073.3775000000001</v>
      </c>
      <c r="G26" s="92">
        <f t="shared" si="1"/>
        <v>357.79250000000002</v>
      </c>
      <c r="H26" s="92">
        <f t="shared" si="7"/>
        <v>1431.17</v>
      </c>
      <c r="I26" s="93">
        <f>SUM(E26-H26-V26)</f>
        <v>5207.326016</v>
      </c>
      <c r="J26" s="92">
        <f t="shared" si="2"/>
        <v>1180.7152500000002</v>
      </c>
      <c r="K26" s="92">
        <f t="shared" si="3"/>
        <v>8336.5652499999997</v>
      </c>
      <c r="L26" s="90">
        <f>SUM(E26*9)</f>
        <v>64402.65</v>
      </c>
      <c r="M26" s="90">
        <f>SUM(I26*9)</f>
        <v>46865.934143999999</v>
      </c>
      <c r="N26" s="90">
        <f>SUM(J26*9)</f>
        <v>10626.437250000003</v>
      </c>
      <c r="O26" s="90">
        <f>SUM(H26*9)</f>
        <v>12880.53</v>
      </c>
      <c r="P26" s="90">
        <f t="shared" si="8"/>
        <v>75029.087250000011</v>
      </c>
      <c r="Q26" s="6">
        <v>3800</v>
      </c>
      <c r="R26" s="6">
        <f>SUM(E26-H26)</f>
        <v>5724.68</v>
      </c>
      <c r="S26" s="6">
        <f>SUM(R26-Q26)</f>
        <v>1924.6800000000003</v>
      </c>
      <c r="T26" s="6">
        <f>SUM(S26*24%)</f>
        <v>461.92320000000007</v>
      </c>
      <c r="U26" s="6">
        <f>SUM(T26*12%)</f>
        <v>55.430784000000003</v>
      </c>
      <c r="V26" s="6">
        <f>SUM(T26+U26)</f>
        <v>517.35398400000008</v>
      </c>
    </row>
    <row r="28" spans="1:23" x14ac:dyDescent="0.3">
      <c r="E28" s="6"/>
      <c r="L28" s="96">
        <f>SUM(L20:L26)</f>
        <v>588230.94000000006</v>
      </c>
      <c r="M28" s="96">
        <f>SUM(M20:M26)</f>
        <v>452809.15670400002</v>
      </c>
      <c r="N28" s="96">
        <f>SUM(N20:N26)</f>
        <v>97058.105100000001</v>
      </c>
      <c r="O28" s="96">
        <f>SUM(O20:O26)</f>
        <v>117646.18799999999</v>
      </c>
      <c r="P28" s="96">
        <f>SUM(P20:P26)</f>
        <v>685289.04509999999</v>
      </c>
    </row>
    <row r="29" spans="1:23" x14ac:dyDescent="0.3">
      <c r="B29" s="89" t="s">
        <v>143</v>
      </c>
    </row>
    <row r="30" spans="1:23" x14ac:dyDescent="0.3">
      <c r="B30" s="94"/>
      <c r="E30" s="6"/>
    </row>
    <row r="35" spans="2:3" x14ac:dyDescent="0.3">
      <c r="B35" s="89" t="s">
        <v>139</v>
      </c>
      <c r="C35" s="99">
        <v>7000</v>
      </c>
    </row>
    <row r="36" spans="2:3" x14ac:dyDescent="0.3">
      <c r="B36" s="89" t="s">
        <v>140</v>
      </c>
      <c r="C36" s="99">
        <v>6000</v>
      </c>
    </row>
    <row r="37" spans="2:3" x14ac:dyDescent="0.3">
      <c r="B37" s="89" t="s">
        <v>141</v>
      </c>
      <c r="C37" s="99">
        <v>3500</v>
      </c>
    </row>
    <row r="38" spans="2:3" x14ac:dyDescent="0.3">
      <c r="B38" s="89" t="s">
        <v>142</v>
      </c>
      <c r="C38" s="99">
        <v>3600</v>
      </c>
    </row>
    <row r="39" spans="2:3" x14ac:dyDescent="0.3">
      <c r="B39" s="100"/>
      <c r="C39" s="101"/>
    </row>
    <row r="40" spans="2:3" x14ac:dyDescent="0.3">
      <c r="B40" s="89" t="s">
        <v>12</v>
      </c>
      <c r="C40" s="99">
        <f>SUM(C35:C38)</f>
        <v>20100</v>
      </c>
    </row>
    <row r="41" spans="2:3" x14ac:dyDescent="0.3">
      <c r="B41" s="100"/>
      <c r="C41" s="100"/>
    </row>
  </sheetData>
  <mergeCells count="1">
    <mergeCell ref="L17:N17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naslovna_2020.</vt:lpstr>
      <vt:lpstr>plan_2020_projekcije_2021_2022</vt:lpstr>
      <vt:lpstr>Plan plaća za 2020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Stana</cp:lastModifiedBy>
  <cp:lastPrinted>2020-02-19T11:48:06Z</cp:lastPrinted>
  <dcterms:created xsi:type="dcterms:W3CDTF">2015-11-18T06:54:48Z</dcterms:created>
  <dcterms:modified xsi:type="dcterms:W3CDTF">2020-02-19T11:48:51Z</dcterms:modified>
</cp:coreProperties>
</file>